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480" windowHeight="9735"/>
  </bookViews>
  <sheets>
    <sheet name="Sheet3" sheetId="3" r:id="rId1"/>
  </sheets>
  <definedNames>
    <definedName name="_xlnm.Print_Titles" localSheetId="0">Sheet3!$1:$5</definedName>
  </definedNames>
  <calcPr calcId="124519"/>
</workbook>
</file>

<file path=xl/calcChain.xml><?xml version="1.0" encoding="utf-8"?>
<calcChain xmlns="http://schemas.openxmlformats.org/spreadsheetml/2006/main">
  <c r="L34" i="3"/>
  <c r="L39"/>
  <c r="L17"/>
  <c r="N7"/>
  <c r="P7"/>
  <c r="M7"/>
  <c r="L8"/>
  <c r="L7" s="1"/>
  <c r="T8"/>
  <c r="Q8"/>
  <c r="S8"/>
  <c r="S7" s="1"/>
  <c r="P23"/>
  <c r="N37"/>
  <c r="N35" s="1"/>
  <c r="N24"/>
  <c r="N22" s="1"/>
  <c r="T18"/>
  <c r="N21"/>
  <c r="N29"/>
  <c r="T17"/>
  <c r="T28"/>
  <c r="Q28"/>
  <c r="N28"/>
  <c r="N26" s="1"/>
  <c r="N25" s="1"/>
  <c r="T13"/>
  <c r="Q13"/>
  <c r="N13"/>
  <c r="N11" s="1"/>
  <c r="N10" s="1"/>
  <c r="Q39"/>
  <c r="P38" a="1"/>
  <c r="P38" s="1"/>
  <c r="N38"/>
  <c r="M38"/>
  <c r="G38"/>
  <c r="T37"/>
  <c r="Q37"/>
  <c r="P36" a="1"/>
  <c r="P36" s="1"/>
  <c r="L36"/>
  <c r="P35" a="1"/>
  <c r="P35" s="1"/>
  <c r="M35"/>
  <c r="M34" s="1"/>
  <c r="G35"/>
  <c r="G34" s="1"/>
  <c r="T34"/>
  <c r="Q34"/>
  <c r="T33"/>
  <c r="Q33"/>
  <c r="P32" a="1"/>
  <c r="P32" s="1"/>
  <c r="L32"/>
  <c r="P31" a="1"/>
  <c r="P31" s="1"/>
  <c r="N31"/>
  <c r="N30" s="1"/>
  <c r="M31"/>
  <c r="M30" s="1"/>
  <c r="G31"/>
  <c r="G30" s="1"/>
  <c r="T29"/>
  <c r="Q29"/>
  <c r="P27" a="1"/>
  <c r="P27" s="1"/>
  <c r="L27"/>
  <c r="P26" a="1"/>
  <c r="P26" s="1"/>
  <c r="M26"/>
  <c r="M25" s="1"/>
  <c r="G26"/>
  <c r="G25" s="1"/>
  <c r="T24"/>
  <c r="Q24"/>
  <c r="L23"/>
  <c r="P22" a="1"/>
  <c r="P22" s="1"/>
  <c r="M22"/>
  <c r="G22"/>
  <c r="T21"/>
  <c r="Q21"/>
  <c r="P20" a="1"/>
  <c r="P20" s="1"/>
  <c r="L20"/>
  <c r="P19" a="1"/>
  <c r="P19" s="1"/>
  <c r="N19"/>
  <c r="M19"/>
  <c r="G19"/>
  <c r="P16" a="1"/>
  <c r="P16" s="1"/>
  <c r="L16"/>
  <c r="P15" a="1"/>
  <c r="P15" s="1"/>
  <c r="M15"/>
  <c r="M14" s="1"/>
  <c r="G15"/>
  <c r="G14" s="1"/>
  <c r="P12" a="1"/>
  <c r="P12" s="1"/>
  <c r="L12"/>
  <c r="P11" a="1"/>
  <c r="P11" s="1"/>
  <c r="M11"/>
  <c r="M10" s="1"/>
  <c r="G11"/>
  <c r="G10" s="1"/>
  <c r="G9" l="1"/>
  <c r="G6" s="1"/>
  <c r="N34"/>
  <c r="M9"/>
  <c r="M6" s="1"/>
  <c r="L26"/>
  <c r="L25" s="1"/>
  <c r="L11"/>
  <c r="L10" s="1"/>
  <c r="L22"/>
  <c r="L19"/>
  <c r="L38"/>
  <c r="L35"/>
  <c r="L31"/>
  <c r="L30" s="1"/>
  <c r="N18" l="1"/>
  <c r="N15" s="1"/>
  <c r="N14" l="1"/>
  <c r="N9" s="1"/>
  <c r="N6" s="1"/>
  <c r="L15"/>
  <c r="L14" s="1"/>
  <c r="L9" s="1"/>
  <c r="L6" s="1"/>
</calcChain>
</file>

<file path=xl/sharedStrings.xml><?xml version="1.0" encoding="utf-8"?>
<sst xmlns="http://schemas.openxmlformats.org/spreadsheetml/2006/main" count="173" uniqueCount="101">
  <si>
    <t>项目责任主体</t>
  </si>
  <si>
    <t>累计完成投资</t>
  </si>
  <si>
    <t>临武县移民局</t>
    <phoneticPr fontId="52" type="noConversion"/>
  </si>
  <si>
    <t>新建</t>
    <phoneticPr fontId="52" type="noConversion"/>
  </si>
  <si>
    <t>项</t>
    <phoneticPr fontId="52" type="noConversion"/>
  </si>
  <si>
    <t>万水乡石头岭村排洪沟治理</t>
    <phoneticPr fontId="52" type="noConversion"/>
  </si>
  <si>
    <t>万水乡</t>
    <phoneticPr fontId="52" type="noConversion"/>
  </si>
  <si>
    <t>石头岭村</t>
    <phoneticPr fontId="52" type="noConversion"/>
  </si>
  <si>
    <t>农田水利类其他</t>
  </si>
  <si>
    <t>二、基础设施</t>
  </si>
  <si>
    <t>新农村建设类其他</t>
  </si>
  <si>
    <t>三、社会事业基础设施</t>
  </si>
  <si>
    <t>文化室（站）</t>
  </si>
  <si>
    <t>受益移民</t>
  </si>
  <si>
    <t>填表单位：临武县移民局</t>
    <phoneticPr fontId="21" type="noConversion"/>
  </si>
  <si>
    <t xml:space="preserve">    单位：万元</t>
    <phoneticPr fontId="21" type="noConversion"/>
  </si>
  <si>
    <t>项目名称</t>
    <phoneticPr fontId="21" type="noConversion"/>
  </si>
  <si>
    <t>建设地点</t>
    <phoneticPr fontId="21" type="noConversion"/>
  </si>
  <si>
    <t>建设性质</t>
    <phoneticPr fontId="21" type="noConversion"/>
  </si>
  <si>
    <t>项目数</t>
    <phoneticPr fontId="21" type="noConversion"/>
  </si>
  <si>
    <t>建设起止年限</t>
    <phoneticPr fontId="21" type="noConversion"/>
  </si>
  <si>
    <t>审批文号</t>
    <phoneticPr fontId="21" type="noConversion"/>
  </si>
  <si>
    <t>总投资</t>
    <phoneticPr fontId="21" type="noConversion"/>
  </si>
  <si>
    <t>本年计划投资</t>
    <phoneticPr fontId="21" type="noConversion"/>
  </si>
  <si>
    <t>主要建设内容</t>
    <phoneticPr fontId="21" type="noConversion"/>
  </si>
  <si>
    <t>本年新增生产能力和效益</t>
    <phoneticPr fontId="21" type="noConversion"/>
  </si>
  <si>
    <t>乡镇</t>
    <phoneticPr fontId="21" type="noConversion"/>
  </si>
  <si>
    <t>村</t>
    <phoneticPr fontId="21" type="noConversion"/>
  </si>
  <si>
    <t>单位</t>
    <phoneticPr fontId="21" type="noConversion"/>
  </si>
  <si>
    <t>数量</t>
    <phoneticPr fontId="21" type="noConversion"/>
  </si>
  <si>
    <t>小计</t>
    <phoneticPr fontId="21" type="noConversion"/>
  </si>
  <si>
    <t>后扶资金</t>
    <phoneticPr fontId="21" type="noConversion"/>
  </si>
  <si>
    <t>地方配套</t>
    <phoneticPr fontId="21" type="noConversion"/>
  </si>
  <si>
    <t>项</t>
    <phoneticPr fontId="21" type="noConversion"/>
  </si>
  <si>
    <t>项</t>
    <phoneticPr fontId="21" type="noConversion"/>
  </si>
  <si>
    <t>一、基本口粮田及农田水利</t>
    <phoneticPr fontId="21" type="noConversion"/>
  </si>
  <si>
    <t>亩</t>
    <phoneticPr fontId="21" type="noConversion"/>
  </si>
  <si>
    <t>宗</t>
    <phoneticPr fontId="21" type="noConversion"/>
  </si>
  <si>
    <t>（二）农田水利配套</t>
    <phoneticPr fontId="21" type="noConversion"/>
  </si>
  <si>
    <t>排灌站</t>
  </si>
  <si>
    <t>千瓦</t>
    <phoneticPr fontId="21" type="noConversion"/>
  </si>
  <si>
    <t>平方米</t>
    <phoneticPr fontId="21" type="noConversion"/>
  </si>
  <si>
    <t>（二）新农村建设</t>
    <phoneticPr fontId="21" type="noConversion"/>
  </si>
  <si>
    <t>建房</t>
  </si>
  <si>
    <t>（三）饮水安全</t>
    <phoneticPr fontId="21" type="noConversion"/>
  </si>
  <si>
    <t>抽水站</t>
  </si>
  <si>
    <t>饮水安全类其他</t>
  </si>
  <si>
    <t>（五）道路交通</t>
    <phoneticPr fontId="21" type="noConversion"/>
  </si>
  <si>
    <t>机耕道</t>
  </si>
  <si>
    <t>公里</t>
    <phoneticPr fontId="21" type="noConversion"/>
  </si>
  <si>
    <t>公路</t>
  </si>
  <si>
    <t>（一）文化教育</t>
    <phoneticPr fontId="21" type="noConversion"/>
  </si>
  <si>
    <t>新建学校</t>
  </si>
  <si>
    <t>临武县移民局</t>
    <phoneticPr fontId="52" type="noConversion"/>
  </si>
  <si>
    <t>万水乡</t>
    <phoneticPr fontId="52" type="noConversion"/>
  </si>
  <si>
    <t>新建</t>
    <phoneticPr fontId="52" type="noConversion"/>
  </si>
  <si>
    <t>项</t>
    <phoneticPr fontId="52" type="noConversion"/>
  </si>
  <si>
    <t>五、技能培训与职业教育</t>
  </si>
  <si>
    <t>（一）劳动技能培训</t>
    <phoneticPr fontId="21" type="noConversion"/>
  </si>
  <si>
    <t>种养业培训</t>
  </si>
  <si>
    <t>人.次</t>
    <phoneticPr fontId="21" type="noConversion"/>
  </si>
  <si>
    <t>培训移民</t>
  </si>
  <si>
    <t>劳动技能类其他培训</t>
  </si>
  <si>
    <t>六、生产开发</t>
  </si>
  <si>
    <t>（一）种植业</t>
    <phoneticPr fontId="21" type="noConversion"/>
  </si>
  <si>
    <t>粮食作物</t>
  </si>
  <si>
    <t>种植业类其他</t>
  </si>
  <si>
    <t>七、其他费用</t>
    <phoneticPr fontId="21" type="noConversion"/>
  </si>
  <si>
    <t>监测评估费</t>
  </si>
  <si>
    <t>黄泥洞村</t>
  </si>
  <si>
    <t xml:space="preserve"> </t>
    <phoneticPr fontId="52" type="noConversion"/>
  </si>
  <si>
    <t>宗</t>
    <phoneticPr fontId="52" type="noConversion"/>
  </si>
  <si>
    <t>花塘乡农科五组村级活动中心</t>
    <phoneticPr fontId="52" type="noConversion"/>
  </si>
  <si>
    <t>花塘乡</t>
    <phoneticPr fontId="52" type="noConversion"/>
  </si>
  <si>
    <t>农科村五组</t>
    <phoneticPr fontId="52" type="noConversion"/>
  </si>
  <si>
    <t>花塘乡毛平头村新农村建设</t>
    <phoneticPr fontId="52" type="noConversion"/>
  </si>
  <si>
    <t>毛平头村</t>
    <phoneticPr fontId="52" type="noConversion"/>
  </si>
  <si>
    <t>楚江镇上黄村自来水工程</t>
    <phoneticPr fontId="52" type="noConversion"/>
  </si>
  <si>
    <t>楚江镇</t>
    <phoneticPr fontId="52" type="noConversion"/>
  </si>
  <si>
    <t>上黄村</t>
    <phoneticPr fontId="52" type="noConversion"/>
  </si>
  <si>
    <t>武源乡和尚庄村通库公路工程</t>
    <phoneticPr fontId="52" type="noConversion"/>
  </si>
  <si>
    <t>武源乡</t>
    <phoneticPr fontId="52" type="noConversion"/>
  </si>
  <si>
    <t>和尚庄村</t>
    <phoneticPr fontId="52" type="noConversion"/>
  </si>
  <si>
    <t>高桥村</t>
    <phoneticPr fontId="52" type="noConversion"/>
  </si>
  <si>
    <t>临武县移民万人就业千人创业</t>
    <phoneticPr fontId="52" type="noConversion"/>
  </si>
  <si>
    <t>临武县</t>
    <phoneticPr fontId="52" type="noConversion"/>
  </si>
  <si>
    <t>各移民村</t>
    <phoneticPr fontId="52" type="noConversion"/>
  </si>
  <si>
    <t>临武县移民应急项目</t>
    <phoneticPr fontId="52" type="noConversion"/>
  </si>
  <si>
    <t>第一部分、直补到人</t>
    <phoneticPr fontId="58" type="noConversion"/>
  </si>
  <si>
    <t>直补到人</t>
    <phoneticPr fontId="58" type="noConversion"/>
  </si>
  <si>
    <t>人</t>
    <phoneticPr fontId="58" type="noConversion"/>
  </si>
  <si>
    <t>受益移民</t>
    <phoneticPr fontId="58" type="noConversion"/>
  </si>
  <si>
    <t>第二部分：项目扶持</t>
    <phoneticPr fontId="58" type="noConversion"/>
  </si>
  <si>
    <t>一、600元全部直补到人</t>
    <phoneticPr fontId="52" type="noConversion"/>
  </si>
  <si>
    <t>直补到人</t>
    <phoneticPr fontId="52" type="noConversion"/>
  </si>
  <si>
    <t>受益移民</t>
    <phoneticPr fontId="52" type="noConversion"/>
  </si>
  <si>
    <t>合计</t>
    <phoneticPr fontId="58" type="noConversion"/>
  </si>
  <si>
    <t>武源乡高桥村红提基地扩建工程</t>
    <phoneticPr fontId="52" type="noConversion"/>
  </si>
  <si>
    <t>临武县2015年度大中型水库移民后期扶持基金项目计划表（600元内)</t>
    <phoneticPr fontId="52" type="noConversion"/>
  </si>
  <si>
    <t>万水乡黄泥洞村新农村建设</t>
    <phoneticPr fontId="52" type="noConversion"/>
  </si>
  <si>
    <t>万水乡黄泥洞村村级活动中心</t>
    <phoneticPr fontId="52" type="noConversion"/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</si>
</sst>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#,##0;\(#,##0\)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&quot;$&quot;#,##0_);\(&quot;$&quot;#,##0\)"/>
    <numFmt numFmtId="184" formatCode="#,##0.0_);\(#,##0.0\)"/>
    <numFmt numFmtId="185" formatCode="&quot;$&quot;#,##0_);[Red]\(&quot;$&quot;#,##0\)"/>
    <numFmt numFmtId="186" formatCode="&quot;$&quot;#,##0.00_);[Red]\(&quot;$&quot;#,##0.00\)"/>
    <numFmt numFmtId="187" formatCode="&quot;$&quot;\ #,##0.00_-;[Red]&quot;$&quot;\ #,##0.00\-"/>
    <numFmt numFmtId="188" formatCode="_(&quot;$&quot;* #,##0.00_);_(&quot;$&quot;* \(#,##0.00\);_(&quot;$&quot;* &quot;-&quot;??_);_(@_)"/>
    <numFmt numFmtId="189" formatCode="_(&quot;$&quot;* #,##0_);_(&quot;$&quot;* \(#,##0\);_(&quot;$&quot;* &quot;-&quot;_);_(@_)"/>
    <numFmt numFmtId="190" formatCode="_(&quot;$&quot;* #,##0_);_(&quot;$&quot;* \(#,##0\);_(&quot;$&quot;* &quot;-&quot;??_);_(@_)"/>
    <numFmt numFmtId="191" formatCode="mmm\ dd\,\ yy"/>
    <numFmt numFmtId="192" formatCode="_(&quot;$&quot;* #,##0.0_);_(&quot;$&quot;* \(#,##0.0\);_(&quot;$&quot;* &quot;-&quot;??_);_(@_)"/>
    <numFmt numFmtId="193" formatCode="mm/dd/yy_)"/>
    <numFmt numFmtId="194" formatCode="yy\.mm\.dd"/>
    <numFmt numFmtId="195" formatCode="0_);[Red]\(0\)"/>
  </numFmts>
  <fonts count="61">
    <font>
      <sz val="11"/>
      <color theme="1"/>
      <name val="宋体"/>
      <family val="2"/>
      <charset val="134"/>
      <scheme val="minor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20"/>
      <name val="方正大标宋简体"/>
      <charset val="134"/>
    </font>
    <font>
      <sz val="10"/>
      <name val="宋体"/>
      <family val="3"/>
      <charset val="134"/>
    </font>
    <font>
      <sz val="12"/>
      <name val="Arial M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b/>
      <sz val="12"/>
      <name val="Arial MT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i/>
      <sz val="16"/>
      <name val="Helv"/>
      <family val="2"/>
    </font>
    <font>
      <u/>
      <sz val="12"/>
      <name val="Arial MT"/>
      <family val="2"/>
    </font>
    <font>
      <sz val="11"/>
      <name val="Arial MT"/>
      <family val="2"/>
    </font>
    <font>
      <b/>
      <sz val="10"/>
      <name val="MS Sans Serif"/>
      <family val="2"/>
    </font>
    <font>
      <b/>
      <sz val="10"/>
      <name val="Arial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20"/>
      <name val="Tahoma"/>
      <family val="2"/>
    </font>
    <font>
      <b/>
      <sz val="9"/>
      <name val="Arial"/>
      <family val="2"/>
    </font>
    <font>
      <sz val="11"/>
      <color indexed="17"/>
      <name val="Tahoma"/>
      <family val="2"/>
    </font>
    <font>
      <sz val="11"/>
      <name val="ＭＳ Ｐゴシック"/>
      <family val="2"/>
    </font>
    <font>
      <sz val="12"/>
      <name val="바탕체"/>
      <family val="3"/>
    </font>
    <font>
      <sz val="11"/>
      <name val="蹈框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9"/>
      <color rgb="FFFF000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0">
    <xf numFmtId="0" fontId="0" fillId="0" borderId="0">
      <alignment vertical="center"/>
    </xf>
    <xf numFmtId="0" fontId="4" fillId="0" borderId="0"/>
    <xf numFmtId="0" fontId="10" fillId="0" borderId="0"/>
    <xf numFmtId="0" fontId="10" fillId="0" borderId="0"/>
    <xf numFmtId="1" fontId="24" fillId="0" borderId="1">
      <alignment horizontal="center"/>
      <protection locked="0"/>
    </xf>
    <xf numFmtId="0" fontId="25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26" fillId="0" borderId="0">
      <alignment vertical="top"/>
    </xf>
    <xf numFmtId="0" fontId="10" fillId="0" borderId="0"/>
    <xf numFmtId="0" fontId="4" fillId="0" borderId="0"/>
    <xf numFmtId="0" fontId="1" fillId="0" borderId="0"/>
    <xf numFmtId="0" fontId="27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0" borderId="0">
      <protection locked="0"/>
    </xf>
    <xf numFmtId="0" fontId="28" fillId="0" borderId="0">
      <alignment horizontal="center" wrapText="1"/>
      <protection locked="0"/>
    </xf>
    <xf numFmtId="176" fontId="10" fillId="0" borderId="0" applyFont="0" applyFill="0" applyBorder="0" applyAlignment="0" applyProtection="0"/>
    <xf numFmtId="178" fontId="29" fillId="0" borderId="0"/>
    <xf numFmtId="177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1" fontId="29" fillId="0" borderId="0"/>
    <xf numFmtId="15" fontId="30" fillId="0" borderId="0"/>
    <xf numFmtId="182" fontId="29" fillId="0" borderId="0"/>
    <xf numFmtId="183" fontId="31" fillId="0" borderId="0"/>
    <xf numFmtId="0" fontId="10" fillId="0" borderId="0"/>
    <xf numFmtId="0" fontId="10" fillId="0" borderId="0"/>
    <xf numFmtId="38" fontId="32" fillId="16" borderId="0" applyNumberFormat="0" applyBorder="0" applyAlignment="0" applyProtection="0"/>
    <xf numFmtId="0" fontId="33" fillId="0" borderId="2" applyNumberFormat="0" applyAlignment="0" applyProtection="0">
      <alignment horizontal="left" vertical="center"/>
    </xf>
    <xf numFmtId="0" fontId="33" fillId="0" borderId="3">
      <alignment horizontal="left" vertical="center"/>
    </xf>
    <xf numFmtId="10" fontId="32" fillId="17" borderId="1" applyNumberFormat="0" applyBorder="0" applyAlignment="0" applyProtection="0"/>
    <xf numFmtId="184" fontId="34" fillId="18" borderId="0"/>
    <xf numFmtId="184" fontId="35" fillId="19" borderId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187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29" fillId="0" borderId="0"/>
    <xf numFmtId="37" fontId="36" fillId="0" borderId="0"/>
    <xf numFmtId="0" fontId="37" fillId="0" borderId="0"/>
    <xf numFmtId="0" fontId="1" fillId="0" borderId="0"/>
    <xf numFmtId="1" fontId="38" fillId="0" borderId="0">
      <alignment horizontal="center"/>
      <protection locked="0"/>
    </xf>
    <xf numFmtId="1" fontId="39" fillId="0" borderId="4" applyBorder="0">
      <protection locked="0"/>
    </xf>
    <xf numFmtId="14" fontId="28" fillId="0" borderId="0">
      <alignment horizontal="center" wrapText="1"/>
      <protection locked="0"/>
    </xf>
    <xf numFmtId="10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31" fillId="0" borderId="0"/>
    <xf numFmtId="13" fontId="10" fillId="0" borderId="0" applyFont="0" applyFill="0" applyProtection="0"/>
    <xf numFmtId="0" fontId="30" fillId="0" borderId="0" applyNumberFormat="0" applyFont="0" applyFill="0" applyBorder="0" applyAlignment="0" applyProtection="0">
      <alignment horizontal="left"/>
    </xf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0" fontId="40" fillId="0" borderId="5">
      <alignment horizontal="center"/>
    </xf>
    <xf numFmtId="3" fontId="30" fillId="0" borderId="0" applyFont="0" applyFill="0" applyBorder="0" applyAlignment="0" applyProtection="0"/>
    <xf numFmtId="0" fontId="30" fillId="20" borderId="0" applyNumberFormat="0" applyFont="0" applyBorder="0" applyAlignment="0" applyProtection="0"/>
    <xf numFmtId="0" fontId="42" fillId="21" borderId="6">
      <protection locked="0"/>
    </xf>
    <xf numFmtId="0" fontId="43" fillId="0" borderId="0"/>
    <xf numFmtId="2" fontId="24" fillId="0" borderId="0">
      <alignment horizontal="right"/>
    </xf>
    <xf numFmtId="0" fontId="42" fillId="21" borderId="6">
      <protection locked="0"/>
    </xf>
    <xf numFmtId="0" fontId="42" fillId="21" borderId="6">
      <protection locked="0"/>
    </xf>
    <xf numFmtId="0" fontId="42" fillId="21" borderId="6">
      <protection locked="0"/>
    </xf>
    <xf numFmtId="0" fontId="42" fillId="21" borderId="6">
      <protection locked="0"/>
    </xf>
    <xf numFmtId="18" fontId="24" fillId="0" borderId="1">
      <alignment horizontal="center"/>
      <protection locked="0"/>
    </xf>
    <xf numFmtId="0" fontId="23" fillId="0" borderId="0" applyNumberFormat="0" applyFont="0" applyFill="0" applyBorder="0" applyAlignment="0">
      <alignment horizontal="center" vertical="center"/>
    </xf>
    <xf numFmtId="9" fontId="4" fillId="0" borderId="0" applyFont="0" applyFill="0" applyBorder="0" applyAlignment="0" applyProtection="0"/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0" fillId="0" borderId="7" applyNumberFormat="0" applyFill="0" applyProtection="0">
      <alignment horizontal="right"/>
    </xf>
    <xf numFmtId="0" fontId="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4" fillId="0" borderId="7" applyNumberFormat="0" applyFill="0" applyProtection="0">
      <alignment horizontal="center"/>
    </xf>
    <xf numFmtId="0" fontId="45" fillId="0" borderId="11" applyNumberFormat="0" applyFill="0" applyProtection="0">
      <alignment horizont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7" fillId="0" borderId="0" applyNumberFormat="0" applyFill="0" applyBorder="0" applyAlignment="0" applyProtection="0"/>
    <xf numFmtId="3" fontId="41" fillId="0" borderId="0" applyNumberForma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24" borderId="13" applyNumberFormat="0" applyAlignment="0" applyProtection="0">
      <alignment vertical="center"/>
    </xf>
    <xf numFmtId="0" fontId="14" fillId="25" borderId="1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11" applyNumberFormat="0" applyFill="0" applyProtection="0">
      <alignment horizontal="left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38" fontId="49" fillId="0" borderId="0" applyFont="0" applyFill="0" applyBorder="0" applyAlignment="0" applyProtection="0"/>
    <xf numFmtId="4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0" fillId="0" borderId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9" fillId="0" borderId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1" fillId="0" borderId="0"/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194" fontId="10" fillId="0" borderId="11" applyFill="0" applyProtection="0">
      <alignment horizontal="right"/>
    </xf>
    <xf numFmtId="0" fontId="10" fillId="0" borderId="7" applyNumberFormat="0" applyFill="0" applyProtection="0">
      <alignment horizontal="left"/>
    </xf>
    <xf numFmtId="0" fontId="18" fillId="30" borderId="0" applyNumberFormat="0" applyBorder="0" applyAlignment="0" applyProtection="0">
      <alignment vertical="center"/>
    </xf>
    <xf numFmtId="0" fontId="19" fillId="24" borderId="16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1" fontId="10" fillId="0" borderId="11" applyFill="0" applyProtection="0">
      <alignment horizontal="center"/>
    </xf>
    <xf numFmtId="0" fontId="10" fillId="0" borderId="0"/>
    <xf numFmtId="0" fontId="25" fillId="0" borderId="0"/>
    <xf numFmtId="0" fontId="25" fillId="0" borderId="0"/>
    <xf numFmtId="0" fontId="3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4" fillId="31" borderId="17" applyNumberFormat="0" applyFont="0" applyAlignment="0" applyProtection="0">
      <alignment vertical="center"/>
    </xf>
    <xf numFmtId="0" fontId="10" fillId="0" borderId="0" applyBorder="0"/>
    <xf numFmtId="0" fontId="56" fillId="0" borderId="0">
      <alignment vertical="center"/>
    </xf>
  </cellStyleXfs>
  <cellXfs count="93">
    <xf numFmtId="0" fontId="0" fillId="0" borderId="0" xfId="0">
      <alignment vertical="center"/>
    </xf>
    <xf numFmtId="0" fontId="21" fillId="0" borderId="0" xfId="231" applyFont="1" applyFill="1" applyAlignment="1" applyProtection="1">
      <alignment horizontal="center" vertical="center" wrapText="1"/>
      <protection locked="0"/>
    </xf>
    <xf numFmtId="0" fontId="21" fillId="0" borderId="0" xfId="231" applyFont="1" applyFill="1" applyAlignment="1" applyProtection="1">
      <alignment horizontal="center" vertical="center" shrinkToFit="1"/>
      <protection locked="0"/>
    </xf>
    <xf numFmtId="0" fontId="21" fillId="0" borderId="1" xfId="231" applyFont="1" applyFill="1" applyBorder="1" applyAlignment="1" applyProtection="1">
      <alignment horizontal="center" vertical="center" shrinkToFit="1"/>
      <protection locked="0"/>
    </xf>
    <xf numFmtId="0" fontId="53" fillId="0" borderId="1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21" fillId="0" borderId="0" xfId="231" applyFont="1" applyFill="1" applyAlignment="1" applyProtection="1">
      <alignment vertical="center" wrapText="1"/>
      <protection locked="0"/>
    </xf>
    <xf numFmtId="0" fontId="21" fillId="0" borderId="0" xfId="231" applyFont="1" applyFill="1" applyAlignment="1" applyProtection="1">
      <alignment horizontal="left" vertical="center"/>
      <protection locked="0"/>
    </xf>
    <xf numFmtId="0" fontId="55" fillId="32" borderId="1" xfId="238" applyFont="1" applyFill="1" applyBorder="1" applyAlignment="1" applyProtection="1">
      <alignment vertical="center" wrapText="1"/>
      <protection locked="0"/>
    </xf>
    <xf numFmtId="0" fontId="21" fillId="32" borderId="1" xfId="231" applyFont="1" applyFill="1" applyBorder="1" applyAlignment="1" applyProtection="1">
      <alignment horizontal="center" vertical="center" wrapText="1"/>
      <protection locked="0"/>
    </xf>
    <xf numFmtId="0" fontId="21" fillId="32" borderId="1" xfId="231" applyFont="1" applyFill="1" applyBorder="1" applyAlignment="1" applyProtection="1">
      <alignment horizontal="center" vertical="center" wrapText="1"/>
      <protection hidden="1"/>
    </xf>
    <xf numFmtId="0" fontId="21" fillId="32" borderId="1" xfId="231" applyFont="1" applyFill="1" applyBorder="1" applyAlignment="1" applyProtection="1">
      <alignment horizontal="center" vertical="center" shrinkToFit="1"/>
      <protection hidden="1"/>
    </xf>
    <xf numFmtId="0" fontId="21" fillId="32" borderId="0" xfId="231" applyFont="1" applyFill="1" applyBorder="1" applyAlignment="1" applyProtection="1">
      <alignment horizontal="center" vertical="center" wrapText="1"/>
      <protection hidden="1"/>
    </xf>
    <xf numFmtId="195" fontId="21" fillId="32" borderId="0" xfId="231" applyNumberFormat="1" applyFont="1" applyFill="1" applyBorder="1" applyAlignment="1" applyProtection="1">
      <alignment horizontal="center" vertical="center" shrinkToFit="1"/>
      <protection locked="0"/>
    </xf>
    <xf numFmtId="0" fontId="21" fillId="32" borderId="18" xfId="231" applyFont="1" applyFill="1" applyBorder="1" applyAlignment="1" applyProtection="1">
      <alignment vertical="center"/>
      <protection locked="0"/>
    </xf>
    <xf numFmtId="0" fontId="21" fillId="32" borderId="18" xfId="231" applyFont="1" applyFill="1" applyBorder="1" applyAlignment="1" applyProtection="1">
      <alignment horizontal="center" vertical="center" wrapText="1"/>
      <protection hidden="1"/>
    </xf>
    <xf numFmtId="195" fontId="21" fillId="32" borderId="18" xfId="231" applyNumberFormat="1" applyFont="1" applyFill="1" applyBorder="1" applyAlignment="1" applyProtection="1">
      <alignment horizontal="center" vertical="center" shrinkToFit="1"/>
      <protection locked="0"/>
    </xf>
    <xf numFmtId="0" fontId="21" fillId="0" borderId="1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center" vertical="center" wrapText="1"/>
      <protection locked="0"/>
    </xf>
    <xf numFmtId="0" fontId="21" fillId="32" borderId="23" xfId="231" applyFont="1" applyFill="1" applyBorder="1" applyAlignment="1" applyProtection="1">
      <alignment horizontal="center" vertical="center" wrapText="1"/>
      <protection locked="0"/>
    </xf>
    <xf numFmtId="0" fontId="21" fillId="32" borderId="3" xfId="231" applyFont="1" applyFill="1" applyBorder="1" applyAlignment="1" applyProtection="1">
      <alignment horizontal="center" vertical="center" wrapText="1"/>
      <protection locked="0"/>
    </xf>
    <xf numFmtId="0" fontId="21" fillId="32" borderId="24" xfId="231" applyFont="1" applyFill="1" applyBorder="1" applyAlignment="1" applyProtection="1">
      <alignment horizontal="center" vertical="center" wrapText="1"/>
      <protection locked="0"/>
    </xf>
    <xf numFmtId="0" fontId="21" fillId="32" borderId="20" xfId="231" applyFont="1" applyFill="1" applyBorder="1" applyAlignment="1" applyProtection="1">
      <alignment horizontal="center" vertical="center" wrapText="1"/>
      <protection locked="0"/>
    </xf>
    <xf numFmtId="0" fontId="21" fillId="32" borderId="18" xfId="231" applyFont="1" applyFill="1" applyBorder="1" applyAlignment="1" applyProtection="1">
      <alignment horizontal="center" vertical="center" wrapText="1"/>
      <protection locked="0"/>
    </xf>
    <xf numFmtId="0" fontId="21" fillId="32" borderId="11" xfId="231" applyFont="1" applyFill="1" applyBorder="1" applyAlignment="1" applyProtection="1">
      <alignment horizontal="center" vertical="center" wrapText="1"/>
      <protection locked="0"/>
    </xf>
    <xf numFmtId="0" fontId="21" fillId="0" borderId="23" xfId="231" applyFont="1" applyFill="1" applyBorder="1" applyAlignment="1" applyProtection="1">
      <alignment horizontal="center" vertical="center" wrapText="1"/>
      <protection locked="0"/>
    </xf>
    <xf numFmtId="0" fontId="21" fillId="0" borderId="3" xfId="23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1" fillId="32" borderId="27" xfId="231" applyFont="1" applyFill="1" applyBorder="1" applyAlignment="1" applyProtection="1">
      <alignment horizontal="center" vertical="center" wrapText="1"/>
      <protection locked="0"/>
    </xf>
    <xf numFmtId="0" fontId="21" fillId="32" borderId="19" xfId="231" applyFont="1" applyFill="1" applyBorder="1" applyAlignment="1" applyProtection="1">
      <alignment horizontal="center" vertical="center" wrapText="1"/>
      <protection hidden="1"/>
    </xf>
    <xf numFmtId="0" fontId="21" fillId="32" borderId="19" xfId="231" applyFont="1" applyFill="1" applyBorder="1" applyAlignment="1" applyProtection="1">
      <alignment horizontal="center" vertical="center" wrapText="1"/>
      <protection locked="0"/>
    </xf>
    <xf numFmtId="0" fontId="21" fillId="32" borderId="21" xfId="231" applyFont="1" applyFill="1" applyBorder="1" applyAlignment="1" applyProtection="1">
      <alignment horizontal="center" vertical="center" wrapText="1"/>
      <protection locked="0"/>
    </xf>
    <xf numFmtId="195" fontId="21" fillId="32" borderId="19" xfId="231" applyNumberFormat="1" applyFont="1" applyFill="1" applyBorder="1" applyAlignment="1" applyProtection="1">
      <alignment horizontal="center" vertical="center" shrinkToFit="1"/>
      <protection locked="0"/>
    </xf>
    <xf numFmtId="0" fontId="21" fillId="32" borderId="22" xfId="231" applyFont="1" applyFill="1" applyBorder="1" applyAlignment="1" applyProtection="1">
      <alignment horizontal="center" vertical="center" wrapText="1"/>
      <protection locked="0"/>
    </xf>
    <xf numFmtId="0" fontId="21" fillId="32" borderId="0" xfId="231" applyFont="1" applyFill="1" applyBorder="1" applyAlignment="1" applyProtection="1">
      <alignment horizontal="center" vertical="center" wrapText="1"/>
      <protection locked="0"/>
    </xf>
    <xf numFmtId="0" fontId="21" fillId="32" borderId="25" xfId="231" applyFont="1" applyFill="1" applyBorder="1" applyAlignment="1" applyProtection="1">
      <alignment horizontal="center" vertical="center"/>
      <protection locked="0"/>
    </xf>
    <xf numFmtId="0" fontId="21" fillId="32" borderId="26" xfId="231" applyFont="1" applyFill="1" applyBorder="1" applyAlignment="1" applyProtection="1">
      <alignment horizontal="center" vertical="center"/>
      <protection locked="0"/>
    </xf>
    <xf numFmtId="195" fontId="21" fillId="32" borderId="0" xfId="231" applyNumberFormat="1" applyFont="1" applyFill="1" applyBorder="1" applyAlignment="1" applyProtection="1">
      <alignment horizontal="center" vertical="center" shrinkToFit="1"/>
      <protection hidden="1"/>
    </xf>
    <xf numFmtId="0" fontId="21" fillId="0" borderId="24" xfId="231" applyFont="1" applyBorder="1" applyAlignment="1" applyProtection="1">
      <alignment horizontal="center" vertical="center"/>
      <protection hidden="1"/>
    </xf>
    <xf numFmtId="0" fontId="21" fillId="32" borderId="21" xfId="231" applyFont="1" applyFill="1" applyBorder="1" applyAlignment="1" applyProtection="1">
      <alignment horizontal="center" vertical="center"/>
      <protection locked="0"/>
    </xf>
    <xf numFmtId="0" fontId="21" fillId="32" borderId="22" xfId="231" applyFont="1" applyFill="1" applyBorder="1" applyAlignment="1" applyProtection="1">
      <alignment horizontal="center" vertical="center"/>
      <protection locked="0"/>
    </xf>
    <xf numFmtId="0" fontId="21" fillId="32" borderId="11" xfId="231" applyFont="1" applyFill="1" applyBorder="1" applyAlignment="1" applyProtection="1">
      <alignment horizontal="center" vertical="center"/>
      <protection locked="0"/>
    </xf>
    <xf numFmtId="0" fontId="21" fillId="32" borderId="20" xfId="231" applyFont="1" applyFill="1" applyBorder="1" applyAlignment="1" applyProtection="1">
      <alignment horizontal="center" vertical="center"/>
      <protection locked="0"/>
    </xf>
    <xf numFmtId="0" fontId="21" fillId="32" borderId="18" xfId="231" applyFont="1" applyFill="1" applyBorder="1" applyAlignment="1" applyProtection="1">
      <alignment horizontal="center" vertical="center"/>
      <protection locked="0"/>
    </xf>
    <xf numFmtId="0" fontId="21" fillId="32" borderId="25" xfId="231" applyFont="1" applyFill="1" applyBorder="1" applyAlignment="1" applyProtection="1">
      <alignment horizontal="center" vertical="center" wrapText="1"/>
      <protection locked="0"/>
    </xf>
    <xf numFmtId="0" fontId="21" fillId="32" borderId="26" xfId="231" applyFont="1" applyFill="1" applyBorder="1" applyAlignment="1" applyProtection="1">
      <alignment horizontal="center" vertical="center" wrapText="1"/>
      <protection locked="0"/>
    </xf>
    <xf numFmtId="0" fontId="21" fillId="32" borderId="3" xfId="231" applyFont="1" applyFill="1" applyBorder="1" applyAlignment="1" applyProtection="1">
      <alignment horizontal="center" vertical="center" wrapText="1"/>
      <protection hidden="1"/>
    </xf>
    <xf numFmtId="0" fontId="21" fillId="32" borderId="24" xfId="231" applyFont="1" applyFill="1" applyBorder="1" applyAlignment="1" applyProtection="1">
      <alignment horizontal="center" vertical="center"/>
      <protection hidden="1"/>
    </xf>
    <xf numFmtId="195" fontId="21" fillId="32" borderId="3" xfId="231" applyNumberFormat="1" applyFont="1" applyFill="1" applyBorder="1" applyAlignment="1" applyProtection="1">
      <alignment horizontal="center" vertical="center" shrinkToFit="1"/>
      <protection locked="0"/>
    </xf>
    <xf numFmtId="0" fontId="57" fillId="32" borderId="1" xfId="239" applyFont="1" applyFill="1" applyBorder="1" applyAlignment="1">
      <alignment horizontal="left" vertical="center" wrapText="1"/>
    </xf>
    <xf numFmtId="0" fontId="57" fillId="32" borderId="1" xfId="231" applyFont="1" applyFill="1" applyBorder="1" applyAlignment="1" applyProtection="1">
      <alignment horizontal="center" vertical="center" wrapText="1"/>
      <protection locked="0"/>
    </xf>
    <xf numFmtId="0" fontId="57" fillId="32" borderId="23" xfId="231" applyFont="1" applyFill="1" applyBorder="1" applyAlignment="1" applyProtection="1">
      <alignment horizontal="center" vertical="center" wrapText="1"/>
      <protection locked="0"/>
    </xf>
    <xf numFmtId="0" fontId="57" fillId="32" borderId="21" xfId="231" applyFont="1" applyFill="1" applyBorder="1" applyAlignment="1" applyProtection="1">
      <alignment horizontal="center" vertical="center" wrapText="1"/>
      <protection locked="0"/>
    </xf>
    <xf numFmtId="0" fontId="57" fillId="32" borderId="19" xfId="231" applyFont="1" applyFill="1" applyBorder="1" applyAlignment="1" applyProtection="1">
      <alignment horizontal="center" vertical="center" wrapText="1"/>
      <protection locked="0"/>
    </xf>
    <xf numFmtId="0" fontId="57" fillId="32" borderId="22" xfId="231" applyFont="1" applyFill="1" applyBorder="1" applyAlignment="1" applyProtection="1">
      <alignment horizontal="center" vertical="center" wrapText="1"/>
      <protection locked="0"/>
    </xf>
    <xf numFmtId="0" fontId="57" fillId="32" borderId="3" xfId="231" applyFont="1" applyFill="1" applyBorder="1" applyAlignment="1" applyProtection="1">
      <alignment horizontal="center" vertical="center" wrapText="1"/>
      <protection locked="0"/>
    </xf>
    <xf numFmtId="0" fontId="57" fillId="32" borderId="24" xfId="231" applyFont="1" applyFill="1" applyBorder="1" applyAlignment="1" applyProtection="1">
      <alignment horizontal="center" vertical="center" wrapText="1"/>
      <protection locked="0"/>
    </xf>
    <xf numFmtId="0" fontId="57" fillId="32" borderId="1" xfId="231" applyFont="1" applyFill="1" applyBorder="1" applyAlignment="1" applyProtection="1">
      <alignment horizontal="left" vertical="center" wrapText="1"/>
      <protection locked="0"/>
    </xf>
    <xf numFmtId="0" fontId="57" fillId="32" borderId="1" xfId="231" applyFont="1" applyFill="1" applyBorder="1" applyAlignment="1" applyProtection="1">
      <alignment horizontal="center" vertical="center" shrinkToFit="1"/>
      <protection hidden="1"/>
    </xf>
    <xf numFmtId="0" fontId="57" fillId="32" borderId="1" xfId="231" applyFont="1" applyFill="1" applyBorder="1" applyAlignment="1" applyProtection="1">
      <alignment horizontal="center" vertical="center" wrapText="1"/>
      <protection hidden="1"/>
    </xf>
    <xf numFmtId="0" fontId="59" fillId="0" borderId="7" xfId="0" applyFont="1" applyFill="1" applyBorder="1" applyAlignment="1">
      <alignment horizontal="center" vertical="center"/>
    </xf>
    <xf numFmtId="0" fontId="60" fillId="32" borderId="1" xfId="231" applyFont="1" applyFill="1" applyBorder="1" applyAlignment="1" applyProtection="1">
      <alignment horizontal="center" vertical="center" wrapText="1"/>
      <protection locked="0"/>
    </xf>
    <xf numFmtId="0" fontId="21" fillId="32" borderId="20" xfId="231" applyFont="1" applyFill="1" applyBorder="1" applyAlignment="1" applyProtection="1">
      <alignment horizontal="center" vertical="center" wrapText="1"/>
      <protection locked="0"/>
    </xf>
    <xf numFmtId="0" fontId="21" fillId="32" borderId="11" xfId="231" applyFont="1" applyFill="1" applyBorder="1" applyAlignment="1" applyProtection="1">
      <alignment horizontal="center" vertical="center" wrapText="1"/>
      <protection locked="0"/>
    </xf>
    <xf numFmtId="0" fontId="21" fillId="32" borderId="1" xfId="238" applyFont="1" applyFill="1" applyBorder="1" applyAlignment="1" applyProtection="1">
      <alignment horizontal="center" vertical="center" wrapText="1"/>
      <protection hidden="1"/>
    </xf>
    <xf numFmtId="0" fontId="21" fillId="32" borderId="1" xfId="238" applyFont="1" applyFill="1" applyBorder="1" applyAlignment="1" applyProtection="1">
      <alignment horizontal="center" vertical="center" shrinkToFit="1"/>
      <protection hidden="1"/>
    </xf>
    <xf numFmtId="0" fontId="21" fillId="32" borderId="23" xfId="231" applyFont="1" applyFill="1" applyBorder="1" applyAlignment="1" applyProtection="1">
      <alignment horizontal="center" vertical="center" wrapText="1"/>
      <protection locked="0"/>
    </xf>
    <xf numFmtId="0" fontId="21" fillId="32" borderId="3" xfId="231" applyFont="1" applyFill="1" applyBorder="1" applyAlignment="1" applyProtection="1">
      <alignment horizontal="center" vertical="center" wrapText="1"/>
      <protection locked="0"/>
    </xf>
    <xf numFmtId="0" fontId="21" fillId="32" borderId="24" xfId="231" applyFont="1" applyFill="1" applyBorder="1" applyAlignment="1" applyProtection="1">
      <alignment horizontal="center" vertical="center" wrapText="1"/>
      <protection locked="0"/>
    </xf>
    <xf numFmtId="0" fontId="21" fillId="32" borderId="23" xfId="231" applyFont="1" applyFill="1" applyBorder="1" applyAlignment="1" applyProtection="1">
      <alignment horizontal="center" vertical="center"/>
      <protection locked="0"/>
    </xf>
    <xf numFmtId="0" fontId="21" fillId="32" borderId="3" xfId="231" applyFont="1" applyFill="1" applyBorder="1" applyAlignment="1" applyProtection="1">
      <alignment horizontal="center" vertical="center"/>
      <protection locked="0"/>
    </xf>
    <xf numFmtId="0" fontId="21" fillId="32" borderId="24" xfId="231" applyFont="1" applyFill="1" applyBorder="1" applyAlignment="1" applyProtection="1">
      <alignment horizontal="center" vertical="center"/>
      <protection locked="0"/>
    </xf>
    <xf numFmtId="0" fontId="21" fillId="32" borderId="1" xfId="238" applyFont="1" applyFill="1" applyBorder="1" applyAlignment="1" applyProtection="1">
      <alignment horizontal="center" vertical="center" wrapText="1"/>
      <protection locked="0"/>
    </xf>
    <xf numFmtId="0" fontId="21" fillId="32" borderId="1" xfId="238" applyFont="1" applyFill="1" applyBorder="1" applyAlignment="1" applyProtection="1">
      <alignment vertical="center" wrapText="1"/>
      <protection locked="0"/>
    </xf>
    <xf numFmtId="0" fontId="21" fillId="32" borderId="20" xfId="231" applyFont="1" applyFill="1" applyBorder="1" applyAlignment="1" applyProtection="1">
      <alignment horizontal="center" vertical="center" wrapText="1"/>
      <protection locked="0"/>
    </xf>
    <xf numFmtId="0" fontId="21" fillId="32" borderId="18" xfId="231" applyFont="1" applyFill="1" applyBorder="1" applyAlignment="1" applyProtection="1">
      <alignment horizontal="center" vertical="center" wrapText="1"/>
      <protection locked="0"/>
    </xf>
    <xf numFmtId="0" fontId="21" fillId="32" borderId="11" xfId="231" applyFont="1" applyFill="1" applyBorder="1" applyAlignment="1" applyProtection="1">
      <alignment horizontal="center" vertical="center" wrapText="1"/>
      <protection locked="0"/>
    </xf>
    <xf numFmtId="0" fontId="21" fillId="32" borderId="27" xfId="231" applyFont="1" applyFill="1" applyBorder="1" applyAlignment="1" applyProtection="1">
      <alignment horizontal="center" vertical="center" wrapText="1"/>
      <protection locked="0"/>
    </xf>
    <xf numFmtId="0" fontId="21" fillId="0" borderId="1" xfId="231" applyFont="1" applyFill="1" applyBorder="1" applyAlignment="1" applyProtection="1">
      <alignment horizontal="center" vertical="center" wrapText="1"/>
      <protection locked="0"/>
    </xf>
    <xf numFmtId="0" fontId="21" fillId="0" borderId="21" xfId="231" applyFont="1" applyFill="1" applyBorder="1" applyAlignment="1" applyProtection="1">
      <alignment horizontal="center" vertical="center" wrapText="1"/>
      <protection locked="0"/>
    </xf>
    <xf numFmtId="0" fontId="21" fillId="0" borderId="19" xfId="231" applyFont="1" applyFill="1" applyBorder="1" applyAlignment="1" applyProtection="1">
      <alignment horizontal="center" vertical="center" wrapText="1"/>
      <protection locked="0"/>
    </xf>
    <xf numFmtId="0" fontId="21" fillId="0" borderId="22" xfId="231" applyFont="1" applyFill="1" applyBorder="1" applyAlignment="1" applyProtection="1">
      <alignment horizontal="center" vertical="center" wrapText="1"/>
      <protection locked="0"/>
    </xf>
    <xf numFmtId="0" fontId="21" fillId="0" borderId="20" xfId="231" applyFont="1" applyFill="1" applyBorder="1" applyAlignment="1" applyProtection="1">
      <alignment horizontal="center" vertical="center" wrapText="1"/>
      <protection locked="0"/>
    </xf>
    <xf numFmtId="0" fontId="21" fillId="0" borderId="18" xfId="231" applyFont="1" applyFill="1" applyBorder="1" applyAlignment="1" applyProtection="1">
      <alignment horizontal="center" vertical="center" wrapText="1"/>
      <protection locked="0"/>
    </xf>
    <xf numFmtId="0" fontId="21" fillId="0" borderId="11" xfId="231" applyFont="1" applyFill="1" applyBorder="1" applyAlignment="1" applyProtection="1">
      <alignment horizontal="center" vertical="center" wrapText="1"/>
      <protection locked="0"/>
    </xf>
    <xf numFmtId="0" fontId="21" fillId="0" borderId="23" xfId="231" applyFont="1" applyFill="1" applyBorder="1" applyAlignment="1" applyProtection="1">
      <alignment horizontal="center" vertical="center" wrapText="1"/>
      <protection locked="0"/>
    </xf>
    <xf numFmtId="0" fontId="21" fillId="0" borderId="3" xfId="231" applyFont="1" applyFill="1" applyBorder="1" applyAlignment="1" applyProtection="1">
      <alignment horizontal="center" vertical="center" wrapText="1"/>
      <protection locked="0"/>
    </xf>
    <xf numFmtId="0" fontId="21" fillId="0" borderId="24" xfId="231" applyFont="1" applyFill="1" applyBorder="1" applyAlignment="1" applyProtection="1">
      <alignment horizontal="center" vertical="center" wrapText="1"/>
      <protection locked="0"/>
    </xf>
    <xf numFmtId="0" fontId="22" fillId="0" borderId="0" xfId="231" applyFont="1" applyFill="1" applyAlignment="1" applyProtection="1">
      <alignment horizontal="center" vertical="center" wrapText="1"/>
      <protection locked="0"/>
    </xf>
    <xf numFmtId="0" fontId="57" fillId="32" borderId="23" xfId="231" applyFont="1" applyFill="1" applyBorder="1" applyAlignment="1" applyProtection="1">
      <alignment horizontal="center" vertical="center" wrapText="1"/>
      <protection locked="0"/>
    </xf>
    <xf numFmtId="0" fontId="57" fillId="32" borderId="3" xfId="231" applyFont="1" applyFill="1" applyBorder="1" applyAlignment="1" applyProtection="1">
      <alignment horizontal="center" vertical="center" wrapText="1"/>
      <protection locked="0"/>
    </xf>
    <xf numFmtId="0" fontId="57" fillId="32" borderId="24" xfId="231" applyFont="1" applyFill="1" applyBorder="1" applyAlignment="1" applyProtection="1">
      <alignment horizontal="center" vertical="center" wrapText="1"/>
      <protection locked="0"/>
    </xf>
    <xf numFmtId="0" fontId="57" fillId="32" borderId="1" xfId="231" applyFont="1" applyFill="1" applyBorder="1" applyAlignment="1" applyProtection="1">
      <alignment horizontal="center" vertical="center" wrapText="1"/>
      <protection locked="0"/>
    </xf>
  </cellXfs>
  <cellStyles count="240">
    <cellStyle name="_x0004_" xfId="1"/>
    <cellStyle name=" 1" xfId="2"/>
    <cellStyle name="&#10;mouse.drv=lm" xfId="3"/>
    <cellStyle name="%REDUCTION" xfId="4"/>
    <cellStyle name="??" xfId="5"/>
    <cellStyle name="_2007年采购计划" xfId="6"/>
    <cellStyle name="_2012年后扶年度计划(岳阳市）" xfId="7"/>
    <cellStyle name="_2012年移民后扶（600元以内）年度计划汇总" xfId="8"/>
    <cellStyle name="_5年经营计划" xfId="9"/>
    <cellStyle name="_5月" xfId="10"/>
    <cellStyle name="_6月" xfId="11"/>
    <cellStyle name="_8月份经调整后的分析报表" xfId="12"/>
    <cellStyle name="_Book1" xfId="13"/>
    <cellStyle name="_Book1_1" xfId="14"/>
    <cellStyle name="_Book1_1_娄底市后扶情况汇总表" xfId="15"/>
    <cellStyle name="_Book1_2" xfId="16"/>
    <cellStyle name="_Book1_3" xfId="17"/>
    <cellStyle name="_Book1_4" xfId="18"/>
    <cellStyle name="_Book1_永州市2012年后扶计划表（600内-2012(1).3.29）发省局" xfId="19"/>
    <cellStyle name="_ET_STYLE_NoName_00_" xfId="20"/>
    <cellStyle name="_ET_STYLE_NoName_00_ 2" xfId="21"/>
    <cellStyle name="_ET_STYLE_NoName_00_ 2_扩声部分" xfId="22"/>
    <cellStyle name="_ET_STYLE_NoName_00_ 2_视频部分" xfId="23"/>
    <cellStyle name="_ET_STYLE_NoName_00__华林影院配置方案.xls9-13" xfId="24"/>
    <cellStyle name="_ET_STYLE_NoName_00__舞台机械幕布" xfId="25"/>
    <cellStyle name="_ET_STYLE_NoName_00__舞台机械幕布_1" xfId="26"/>
    <cellStyle name="_ET_STYLE_NoName_00__舞台机械幕布_10" xfId="27"/>
    <cellStyle name="_ET_STYLE_NoName_00__舞台机械幕布_11" xfId="28"/>
    <cellStyle name="_ET_STYLE_NoName_00__舞台机械幕布_12" xfId="29"/>
    <cellStyle name="_ET_STYLE_NoName_00__舞台机械幕布_13" xfId="30"/>
    <cellStyle name="_ET_STYLE_NoName_00__舞台机械幕布_14" xfId="31"/>
    <cellStyle name="_ET_STYLE_NoName_00__舞台机械幕布_15" xfId="32"/>
    <cellStyle name="_ET_STYLE_NoName_00__舞台机械幕布_16" xfId="33"/>
    <cellStyle name="_ET_STYLE_NoName_00__舞台机械幕布_17" xfId="34"/>
    <cellStyle name="_ET_STYLE_NoName_00__舞台机械幕布_2" xfId="35"/>
    <cellStyle name="_ET_STYLE_NoName_00__舞台机械幕布_3" xfId="36"/>
    <cellStyle name="_ET_STYLE_NoName_00__舞台机械幕布_4" xfId="37"/>
    <cellStyle name="_ET_STYLE_NoName_00__舞台机械幕布_5" xfId="38"/>
    <cellStyle name="_ET_STYLE_NoName_00__舞台机械幕布_6" xfId="39"/>
    <cellStyle name="_ET_STYLE_NoName_00__舞台机械幕布_7" xfId="40"/>
    <cellStyle name="_ET_STYLE_NoName_00__舞台机械幕布_8" xfId="41"/>
    <cellStyle name="_ET_STYLE_NoName_00__舞台机械幕布_9" xfId="42"/>
    <cellStyle name="_norma1" xfId="43"/>
    <cellStyle name="_Sheet2" xfId="44"/>
    <cellStyle name="_Sheet3" xfId="45"/>
    <cellStyle name="_W采购公司07年财务预算" xfId="46"/>
    <cellStyle name="_采购公司2007年预算模版" xfId="47"/>
    <cellStyle name="_采购总成本预算" xfId="48"/>
    <cellStyle name="_常德市2012年后扶年度计划表(汇总）" xfId="49"/>
    <cellStyle name="_灯光" xfId="50"/>
    <cellStyle name="_灯光清单" xfId="51"/>
    <cellStyle name="_汇总表" xfId="52"/>
    <cellStyle name="_娄底市后扶情况汇总表" xfId="53"/>
    <cellStyle name="_南昌前湖宾馆会议部分系统设计配置清单08911" xfId="54"/>
    <cellStyle name="_农村支局安装酬金" xfId="55"/>
    <cellStyle name="_农村支局维护费" xfId="56"/>
    <cellStyle name="_生产计划分析0923" xfId="57"/>
    <cellStyle name="_投资分析模型" xfId="58"/>
    <cellStyle name="_县（市、区）" xfId="59"/>
    <cellStyle name="_永州市2012年后扶计划表（600内-2012(1).3.29）发省局" xfId="60"/>
    <cellStyle name="0,0_x000d_&#10;NA_x000d_&#10;" xfId="61"/>
    <cellStyle name="20% - 强调文字颜色 1 2" xfId="62"/>
    <cellStyle name="20% - 强调文字颜色 2 2" xfId="63"/>
    <cellStyle name="20% - 强调文字颜色 3 2" xfId="64"/>
    <cellStyle name="20% - 强调文字颜色 4 2" xfId="65"/>
    <cellStyle name="20% - 强调文字颜色 5 2" xfId="66"/>
    <cellStyle name="20% - 强调文字颜色 6 2" xfId="67"/>
    <cellStyle name="40% - 强调文字颜色 1 2" xfId="68"/>
    <cellStyle name="40% - 强调文字颜色 2 2" xfId="69"/>
    <cellStyle name="40% - 强调文字颜色 3 2" xfId="70"/>
    <cellStyle name="40% - 强调文字颜色 4 2" xfId="71"/>
    <cellStyle name="40% - 强调文字颜色 5 2" xfId="72"/>
    <cellStyle name="40% - 强调文字颜色 6 2" xfId="73"/>
    <cellStyle name="60% - 强调文字颜色 1 2" xfId="74"/>
    <cellStyle name="60% - 强调文字颜色 2 2" xfId="75"/>
    <cellStyle name="60% - 强调文字颜色 3 2" xfId="76"/>
    <cellStyle name="60% - 强调文字颜色 4 2" xfId="77"/>
    <cellStyle name="60% - 强调文字颜色 5 2" xfId="78"/>
    <cellStyle name="60% - 强调文字颜色 6 2" xfId="79"/>
    <cellStyle name="6mal" xfId="80"/>
    <cellStyle name="args.style" xfId="81"/>
    <cellStyle name="Comma [0]_!!!GO" xfId="82"/>
    <cellStyle name="comma zerodec" xfId="83"/>
    <cellStyle name="Comma_!!!GO" xfId="84"/>
    <cellStyle name="Currency [0]_!!!GO" xfId="85"/>
    <cellStyle name="Currency_!!!GO" xfId="86"/>
    <cellStyle name="Currency1" xfId="87"/>
    <cellStyle name="Date" xfId="88"/>
    <cellStyle name="Dollar (zero dec)" xfId="89"/>
    <cellStyle name="DOLLARS" xfId="90"/>
    <cellStyle name="e鯪9Y_x000b_" xfId="91"/>
    <cellStyle name="gcd" xfId="92"/>
    <cellStyle name="Grey" xfId="93"/>
    <cellStyle name="Header1" xfId="94"/>
    <cellStyle name="Header2" xfId="95"/>
    <cellStyle name="Input [yellow]" xfId="96"/>
    <cellStyle name="Input Cells" xfId="97"/>
    <cellStyle name="Linked Cells" xfId="98"/>
    <cellStyle name="Millares [0]_96 Risk" xfId="99"/>
    <cellStyle name="Millares_96 Risk" xfId="100"/>
    <cellStyle name="Milliers [0]_!!!GO" xfId="101"/>
    <cellStyle name="Milliers_!!!GO" xfId="102"/>
    <cellStyle name="Moneda [0]_96 Risk" xfId="103"/>
    <cellStyle name="Moneda_96 Risk" xfId="104"/>
    <cellStyle name="Mon閠aire [0]_!!!GO" xfId="105"/>
    <cellStyle name="Mon閠aire_!!!GO" xfId="106"/>
    <cellStyle name="New Times Roman" xfId="107"/>
    <cellStyle name="no dec" xfId="108"/>
    <cellStyle name="Normal - Style1" xfId="109"/>
    <cellStyle name="Normal_!!!GO" xfId="110"/>
    <cellStyle name="NUMBER" xfId="111"/>
    <cellStyle name="PART NUMBER" xfId="112"/>
    <cellStyle name="per.style" xfId="113"/>
    <cellStyle name="Percent [2]" xfId="114"/>
    <cellStyle name="Percent_!!!GO" xfId="115"/>
    <cellStyle name="Percent1" xfId="116"/>
    <cellStyle name="Pourcentage_pldt" xfId="117"/>
    <cellStyle name="PSChar" xfId="118"/>
    <cellStyle name="PSDate" xfId="119"/>
    <cellStyle name="PSDec" xfId="120"/>
    <cellStyle name="PSHeading" xfId="121"/>
    <cellStyle name="PSInt" xfId="122"/>
    <cellStyle name="PSSpacer" xfId="123"/>
    <cellStyle name="sstot" xfId="124"/>
    <cellStyle name="Standard_AREAS" xfId="125"/>
    <cellStyle name="summary" xfId="126"/>
    <cellStyle name="t" xfId="127"/>
    <cellStyle name="t_HVAC Equipment (3)" xfId="128"/>
    <cellStyle name="t_HVAC Equipment (3)_娄底市后扶情况汇总表" xfId="129"/>
    <cellStyle name="t_娄底市后扶情况汇总表" xfId="130"/>
    <cellStyle name="TIME" xfId="131"/>
    <cellStyle name="啊" xfId="132"/>
    <cellStyle name="百分比 2" xfId="133"/>
    <cellStyle name="捠壿 [0.00]_Region Orders (2)" xfId="134"/>
    <cellStyle name="捠壿_Region Orders (2)" xfId="135"/>
    <cellStyle name="编号" xfId="136"/>
    <cellStyle name="标题 1 2" xfId="138"/>
    <cellStyle name="标题 2 2" xfId="139"/>
    <cellStyle name="标题 3 2" xfId="140"/>
    <cellStyle name="标题 4 2" xfId="141"/>
    <cellStyle name="标题 5" xfId="137"/>
    <cellStyle name="标题1" xfId="142"/>
    <cellStyle name="部门" xfId="143"/>
    <cellStyle name="差 2" xfId="144"/>
    <cellStyle name="差_2011年桂阳县第一批项目计划表（最终）" xfId="145"/>
    <cellStyle name="差_370平方米多功能厅" xfId="146"/>
    <cellStyle name="差_600以外（第一批）计划表-20110413（加载宏、(1)... (version 2)" xfId="147"/>
    <cellStyle name="差_Book1" xfId="148"/>
    <cellStyle name="差_Book1_1" xfId="149"/>
    <cellStyle name="差_附件3全省警车和涉案车辆违规问题专项治理统计表" xfId="150"/>
    <cellStyle name="差_会议中心灯光舞台机械幕布系统报价" xfId="151"/>
    <cellStyle name="差_剧场机械幕布" xfId="152"/>
    <cellStyle name="差_剧场机械幕布_Book1" xfId="153"/>
    <cellStyle name="差_扩声部分" xfId="154"/>
    <cellStyle name="差_视频部分" xfId="155"/>
    <cellStyle name="差_永安KTV10包房舞厅音响10805" xfId="156"/>
    <cellStyle name="差_株洲云田中学大礼堂" xfId="157"/>
    <cellStyle name="差_株洲云田中学大礼堂_Book1" xfId="158"/>
    <cellStyle name="常规" xfId="0" builtinId="0"/>
    <cellStyle name="常规 11" xfId="159"/>
    <cellStyle name="常规 12" xfId="160"/>
    <cellStyle name="常规 15" xfId="161"/>
    <cellStyle name="常规 16" xfId="162"/>
    <cellStyle name="常规 18" xfId="163"/>
    <cellStyle name="常规 2 10" xfId="165"/>
    <cellStyle name="常规 2 11" xfId="166"/>
    <cellStyle name="常规 2 19" xfId="167"/>
    <cellStyle name="常规 2 2" xfId="164"/>
    <cellStyle name="常规 2 2 2" xfId="168"/>
    <cellStyle name="常规 2 3" xfId="169"/>
    <cellStyle name="常规 2 4" xfId="170"/>
    <cellStyle name="常规 2 5" xfId="171"/>
    <cellStyle name="常规 2 7" xfId="172"/>
    <cellStyle name="常规 23" xfId="173"/>
    <cellStyle name="常规 3" xfId="174"/>
    <cellStyle name="常规 4" xfId="175"/>
    <cellStyle name="常规 5" xfId="176"/>
    <cellStyle name="常规 6" xfId="177"/>
    <cellStyle name="常规 7" xfId="178"/>
    <cellStyle name="常规_12-5移民项目规划汇总表_10-04-25" xfId="238"/>
    <cellStyle name="常规_长沙市2012年后扶年度计划" xfId="239"/>
    <cellStyle name="分级显示行_1_Book1" xfId="180"/>
    <cellStyle name="分级显示列_1_Book1" xfId="179"/>
    <cellStyle name="好 2" xfId="181"/>
    <cellStyle name="好_2011年桂阳县第一批项目计划表（最终）" xfId="182"/>
    <cellStyle name="好_370平方米多功能厅" xfId="183"/>
    <cellStyle name="好_600以外（第一批）计划表-20110413（加载宏、(1)... (version 2)" xfId="184"/>
    <cellStyle name="好_Book1" xfId="185"/>
    <cellStyle name="好_Book1_1" xfId="186"/>
    <cellStyle name="好_附件3全省警车和涉案车辆违规问题专项治理统计表" xfId="187"/>
    <cellStyle name="好_会议中心灯光舞台机械幕布系统报价" xfId="188"/>
    <cellStyle name="好_剧场机械幕布" xfId="189"/>
    <cellStyle name="好_剧场机械幕布_Book1" xfId="190"/>
    <cellStyle name="好_扩声部分" xfId="191"/>
    <cellStyle name="好_视频部分" xfId="192"/>
    <cellStyle name="好_永安KTV10包房舞厅音响10805" xfId="193"/>
    <cellStyle name="好_株洲云田中学大礼堂" xfId="194"/>
    <cellStyle name="好_株洲云田中学大礼堂_Book1" xfId="195"/>
    <cellStyle name="汇总 2" xfId="196"/>
    <cellStyle name="计算 2" xfId="197"/>
    <cellStyle name="检查单元格 2" xfId="198"/>
    <cellStyle name="解释性文本 2" xfId="199"/>
    <cellStyle name="借出原因" xfId="200"/>
    <cellStyle name="警告文本 2" xfId="201"/>
    <cellStyle name="链接单元格 2" xfId="202"/>
    <cellStyle name="霓付 [0]_97MBO" xfId="208"/>
    <cellStyle name="霓付_97MBO" xfId="209"/>
    <cellStyle name="烹拳 [0]_97MBO" xfId="210"/>
    <cellStyle name="烹拳_97MBO" xfId="211"/>
    <cellStyle name="普通_ 白土" xfId="212"/>
    <cellStyle name="千分位[0]_ 白土" xfId="213"/>
    <cellStyle name="千分位_ 白土" xfId="214"/>
    <cellStyle name="千位[0]_ 方正PC" xfId="215"/>
    <cellStyle name="千位_ 方正PC" xfId="216"/>
    <cellStyle name="千位分隔 2" xfId="217"/>
    <cellStyle name="钎霖_laroux" xfId="218"/>
    <cellStyle name="强调文字颜色 1 2" xfId="219"/>
    <cellStyle name="强调文字颜色 2 2" xfId="220"/>
    <cellStyle name="强调文字颜色 3 2" xfId="221"/>
    <cellStyle name="强调文字颜色 4 2" xfId="222"/>
    <cellStyle name="强调文字颜色 5 2" xfId="223"/>
    <cellStyle name="强调文字颜色 6 2" xfId="224"/>
    <cellStyle name="日期" xfId="225"/>
    <cellStyle name="商品名称" xfId="226"/>
    <cellStyle name="适中 2" xfId="227"/>
    <cellStyle name="输出 2" xfId="228"/>
    <cellStyle name="输入 2" xfId="229"/>
    <cellStyle name="数量" xfId="230"/>
    <cellStyle name="样式 1" xfId="231"/>
    <cellStyle name="样式 1 2" xfId="232"/>
    <cellStyle name="样式 1_娄底市后扶情况汇总表" xfId="233"/>
    <cellStyle name="昗弨_Pacific Region P&amp;L" xfId="234"/>
    <cellStyle name="寘嬫愗傝 [0.00]_Region Orders (2)" xfId="235"/>
    <cellStyle name="寘嬫愗傝_Region Orders (2)" xfId="236"/>
    <cellStyle name="注释 2" xfId="237"/>
    <cellStyle name="콤마 [0]_BOILER-CO1" xfId="203"/>
    <cellStyle name="콤마_BOILER-CO1" xfId="204"/>
    <cellStyle name="통화 [0]_BOILER-CO1" xfId="205"/>
    <cellStyle name="통화_BOILER-CO1" xfId="206"/>
    <cellStyle name="표준_0N-HANDLING " xfId="20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9"/>
  <sheetViews>
    <sheetView tabSelected="1" view="pageBreakPreview" zoomScaleSheetLayoutView="100" workbookViewId="0">
      <selection activeCell="P24" sqref="P24"/>
    </sheetView>
  </sheetViews>
  <sheetFormatPr defaultRowHeight="13.5"/>
  <cols>
    <col min="1" max="1" width="24.375" customWidth="1"/>
    <col min="2" max="2" width="6" customWidth="1"/>
    <col min="3" max="3" width="6.625" customWidth="1"/>
    <col min="4" max="4" width="7.125" customWidth="1"/>
    <col min="5" max="5" width="4.75" customWidth="1"/>
    <col min="6" max="7" width="5.125" customWidth="1"/>
    <col min="8" max="8" width="5.25" customWidth="1"/>
    <col min="9" max="9" width="4.5" customWidth="1"/>
    <col min="10" max="10" width="3.375" customWidth="1"/>
    <col min="11" max="11" width="4.25" customWidth="1"/>
    <col min="12" max="12" width="6.5" customWidth="1"/>
    <col min="13" max="14" width="7.25" customWidth="1"/>
    <col min="15" max="15" width="16.125" style="27" customWidth="1"/>
    <col min="16" max="16" width="5.75" customWidth="1"/>
    <col min="17" max="17" width="5.5" style="27" customWidth="1"/>
    <col min="18" max="18" width="8.5" style="27" customWidth="1"/>
    <col min="19" max="19" width="5.875" customWidth="1"/>
    <col min="20" max="20" width="4.875" style="27" customWidth="1"/>
  </cols>
  <sheetData>
    <row r="1" spans="1:20" ht="30.75" customHeight="1">
      <c r="A1" s="88" t="s">
        <v>98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</row>
    <row r="2" spans="1:20" ht="19.5" customHeight="1">
      <c r="A2" s="6" t="s">
        <v>14</v>
      </c>
      <c r="B2" s="7"/>
      <c r="C2" s="1"/>
      <c r="D2" s="1"/>
      <c r="E2" s="1"/>
      <c r="F2" s="1"/>
      <c r="G2" s="1"/>
      <c r="H2" s="1"/>
      <c r="I2" s="1"/>
      <c r="J2" s="1"/>
      <c r="K2" s="1"/>
      <c r="L2" s="2"/>
      <c r="M2" s="1"/>
      <c r="N2" s="1"/>
      <c r="O2" s="18"/>
      <c r="P2" s="18"/>
      <c r="Q2" s="18"/>
      <c r="R2" s="83" t="s">
        <v>15</v>
      </c>
      <c r="S2" s="83"/>
      <c r="T2" s="83"/>
    </row>
    <row r="3" spans="1:20" ht="18" customHeight="1">
      <c r="A3" s="78" t="s">
        <v>16</v>
      </c>
      <c r="B3" s="78" t="s">
        <v>0</v>
      </c>
      <c r="C3" s="78" t="s">
        <v>17</v>
      </c>
      <c r="D3" s="78"/>
      <c r="E3" s="78" t="s">
        <v>18</v>
      </c>
      <c r="F3" s="78" t="s">
        <v>19</v>
      </c>
      <c r="G3" s="78"/>
      <c r="H3" s="78" t="s">
        <v>20</v>
      </c>
      <c r="I3" s="78" t="s">
        <v>21</v>
      </c>
      <c r="J3" s="78" t="s">
        <v>22</v>
      </c>
      <c r="K3" s="78" t="s">
        <v>1</v>
      </c>
      <c r="L3" s="78" t="s">
        <v>23</v>
      </c>
      <c r="M3" s="78"/>
      <c r="N3" s="78"/>
      <c r="O3" s="79" t="s">
        <v>24</v>
      </c>
      <c r="P3" s="80"/>
      <c r="Q3" s="81"/>
      <c r="R3" s="78" t="s">
        <v>25</v>
      </c>
      <c r="S3" s="78"/>
      <c r="T3" s="78"/>
    </row>
    <row r="4" spans="1:20" ht="18" customHeight="1">
      <c r="A4" s="78"/>
      <c r="B4" s="78"/>
      <c r="C4" s="17" t="s">
        <v>26</v>
      </c>
      <c r="D4" s="17" t="s">
        <v>27</v>
      </c>
      <c r="E4" s="78"/>
      <c r="F4" s="17" t="s">
        <v>28</v>
      </c>
      <c r="G4" s="17" t="s">
        <v>29</v>
      </c>
      <c r="H4" s="78"/>
      <c r="I4" s="78"/>
      <c r="J4" s="78"/>
      <c r="K4" s="78"/>
      <c r="L4" s="3" t="s">
        <v>30</v>
      </c>
      <c r="M4" s="17" t="s">
        <v>31</v>
      </c>
      <c r="N4" s="17" t="s">
        <v>32</v>
      </c>
      <c r="O4" s="82"/>
      <c r="P4" s="83"/>
      <c r="Q4" s="84"/>
      <c r="R4" s="78"/>
      <c r="S4" s="78"/>
      <c r="T4" s="78"/>
    </row>
    <row r="5" spans="1:20">
      <c r="A5" s="17">
        <v>1</v>
      </c>
      <c r="B5" s="17">
        <v>2</v>
      </c>
      <c r="C5" s="17">
        <v>3</v>
      </c>
      <c r="D5" s="17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3">
        <v>12</v>
      </c>
      <c r="M5" s="17">
        <v>13</v>
      </c>
      <c r="N5" s="17">
        <v>14</v>
      </c>
      <c r="O5" s="85">
        <v>15</v>
      </c>
      <c r="P5" s="86"/>
      <c r="Q5" s="87"/>
      <c r="R5" s="78">
        <v>16</v>
      </c>
      <c r="S5" s="78"/>
      <c r="T5" s="78"/>
    </row>
    <row r="6" spans="1:20" ht="21" customHeight="1">
      <c r="A6" s="49" t="s">
        <v>96</v>
      </c>
      <c r="B6" s="50"/>
      <c r="C6" s="50"/>
      <c r="D6" s="61"/>
      <c r="E6" s="50"/>
      <c r="F6" s="9" t="s">
        <v>34</v>
      </c>
      <c r="G6" s="9">
        <f>G7+G9</f>
        <v>11</v>
      </c>
      <c r="H6" s="50"/>
      <c r="I6" s="50"/>
      <c r="J6" s="50"/>
      <c r="K6" s="50"/>
      <c r="L6" s="50">
        <f>L7+L9</f>
        <v>658.06</v>
      </c>
      <c r="M6" s="50">
        <f>M7+M9</f>
        <v>357.06</v>
      </c>
      <c r="N6" s="50">
        <f>N7+N9</f>
        <v>301</v>
      </c>
      <c r="O6" s="52"/>
      <c r="P6" s="53"/>
      <c r="Q6" s="54"/>
      <c r="R6" s="51"/>
      <c r="S6" s="55"/>
      <c r="T6" s="56"/>
    </row>
    <row r="7" spans="1:20" ht="21" customHeight="1">
      <c r="A7" s="49" t="s">
        <v>88</v>
      </c>
      <c r="B7" s="50"/>
      <c r="C7" s="50"/>
      <c r="D7" s="61"/>
      <c r="E7" s="50"/>
      <c r="F7" s="9" t="s">
        <v>33</v>
      </c>
      <c r="G7" s="9">
        <v>1</v>
      </c>
      <c r="H7" s="50"/>
      <c r="I7" s="50"/>
      <c r="J7" s="50"/>
      <c r="K7" s="50"/>
      <c r="L7" s="50">
        <f>L8</f>
        <v>239.57999999999998</v>
      </c>
      <c r="M7" s="50">
        <f>M8</f>
        <v>239.57999999999998</v>
      </c>
      <c r="N7" s="50">
        <f>N8</f>
        <v>0</v>
      </c>
      <c r="O7" s="52" t="s">
        <v>89</v>
      </c>
      <c r="P7" s="53">
        <f>P8</f>
        <v>3993</v>
      </c>
      <c r="Q7" s="54" t="s">
        <v>90</v>
      </c>
      <c r="R7" s="51" t="s">
        <v>91</v>
      </c>
      <c r="S7" s="55">
        <f>S8</f>
        <v>3993</v>
      </c>
      <c r="T7" s="56" t="s">
        <v>90</v>
      </c>
    </row>
    <row r="8" spans="1:20" ht="22.5" customHeight="1">
      <c r="A8" s="5" t="s">
        <v>93</v>
      </c>
      <c r="B8" s="5"/>
      <c r="C8" s="5"/>
      <c r="D8" s="5"/>
      <c r="E8" s="5"/>
      <c r="F8" s="5"/>
      <c r="G8" s="5"/>
      <c r="H8" s="5"/>
      <c r="I8" s="5"/>
      <c r="J8" s="5"/>
      <c r="K8" s="5"/>
      <c r="L8" s="5">
        <f>M8-N8</f>
        <v>239.57999999999998</v>
      </c>
      <c r="M8" s="60">
        <v>239.57999999999998</v>
      </c>
      <c r="N8" s="5">
        <v>0</v>
      </c>
      <c r="O8" s="25" t="s">
        <v>94</v>
      </c>
      <c r="P8" s="26">
        <v>3993</v>
      </c>
      <c r="Q8" s="38" t="str">
        <f>IF(O8="直补到人","人","")</f>
        <v>人</v>
      </c>
      <c r="R8" s="25" t="s">
        <v>95</v>
      </c>
      <c r="S8" s="26">
        <f>P8</f>
        <v>3993</v>
      </c>
      <c r="T8" s="38" t="str">
        <f>IF(R8="受益移民","人","")</f>
        <v>人</v>
      </c>
    </row>
    <row r="9" spans="1:20" ht="21" customHeight="1">
      <c r="A9" s="57" t="s">
        <v>92</v>
      </c>
      <c r="B9" s="50"/>
      <c r="C9" s="50"/>
      <c r="D9" s="50"/>
      <c r="E9" s="50"/>
      <c r="F9" s="9" t="s">
        <v>33</v>
      </c>
      <c r="G9" s="9">
        <f>G10+G14+G25+G30+G34+G38</f>
        <v>10</v>
      </c>
      <c r="H9" s="50"/>
      <c r="I9" s="50"/>
      <c r="J9" s="50"/>
      <c r="K9" s="59"/>
      <c r="L9" s="58">
        <f>L10+L14+L25+L30+L34+L38</f>
        <v>418.48</v>
      </c>
      <c r="M9" s="58">
        <f>M10+M14+M25+M30+M34+M38</f>
        <v>117.48</v>
      </c>
      <c r="N9" s="58">
        <f>N10+N14+N25+N30+N34+N38</f>
        <v>301</v>
      </c>
      <c r="O9" s="89"/>
      <c r="P9" s="90"/>
      <c r="Q9" s="91"/>
      <c r="R9" s="92"/>
      <c r="S9" s="92"/>
      <c r="T9" s="92"/>
    </row>
    <row r="10" spans="1:20" ht="21" customHeight="1">
      <c r="A10" s="8" t="s">
        <v>35</v>
      </c>
      <c r="B10" s="9"/>
      <c r="C10" s="9"/>
      <c r="D10" s="9"/>
      <c r="E10" s="28"/>
      <c r="F10" s="9" t="s">
        <v>34</v>
      </c>
      <c r="G10" s="10">
        <f>G11</f>
        <v>1</v>
      </c>
      <c r="H10" s="9"/>
      <c r="I10" s="9"/>
      <c r="J10" s="9"/>
      <c r="K10" s="10"/>
      <c r="L10" s="10">
        <f>L11</f>
        <v>7</v>
      </c>
      <c r="M10" s="10">
        <f>M11</f>
        <v>5</v>
      </c>
      <c r="N10" s="10">
        <f>N11</f>
        <v>2</v>
      </c>
      <c r="O10" s="66"/>
      <c r="P10" s="67"/>
      <c r="Q10" s="68"/>
      <c r="R10" s="77"/>
      <c r="S10" s="77"/>
      <c r="T10" s="77"/>
    </row>
    <row r="11" spans="1:20">
      <c r="A11" s="73" t="s">
        <v>38</v>
      </c>
      <c r="B11" s="72"/>
      <c r="C11" s="72"/>
      <c r="D11" s="72"/>
      <c r="E11" s="72"/>
      <c r="F11" s="72" t="s">
        <v>34</v>
      </c>
      <c r="G11" s="65">
        <f>SUM(G13:G13)</f>
        <v>1</v>
      </c>
      <c r="H11" s="72"/>
      <c r="I11" s="72"/>
      <c r="J11" s="72"/>
      <c r="K11" s="64"/>
      <c r="L11" s="65">
        <f>SUM(M11:N12)</f>
        <v>7</v>
      </c>
      <c r="M11" s="64">
        <f>SUM(M13:M13)</f>
        <v>5</v>
      </c>
      <c r="N11" s="64">
        <f>SUM(N13:N13)</f>
        <v>2</v>
      </c>
      <c r="O11" s="44" t="s">
        <v>39</v>
      </c>
      <c r="P11" s="12">
        <f t="array" ref="P11">SUM(IF(ISERROR(SEARCH("排灌站",O13:O13)),0,1)*P13:P13)</f>
        <v>0</v>
      </c>
      <c r="Q11" s="34" t="s">
        <v>40</v>
      </c>
      <c r="R11" s="39"/>
      <c r="S11" s="32"/>
      <c r="T11" s="40"/>
    </row>
    <row r="12" spans="1:20">
      <c r="A12" s="73"/>
      <c r="B12" s="72"/>
      <c r="C12" s="72"/>
      <c r="D12" s="72"/>
      <c r="E12" s="72"/>
      <c r="F12" s="72"/>
      <c r="G12" s="65"/>
      <c r="H12" s="72"/>
      <c r="I12" s="72"/>
      <c r="J12" s="72"/>
      <c r="K12" s="64"/>
      <c r="L12" s="65">
        <f t="shared" ref="L12" si="0">SUM(M12:N12)</f>
        <v>0</v>
      </c>
      <c r="M12" s="64"/>
      <c r="N12" s="64"/>
      <c r="O12" s="44" t="s">
        <v>8</v>
      </c>
      <c r="P12" s="12">
        <f t="array" ref="P12">SUM(IF(ISERROR(SEARCH("农田水利类其他",O13:O13)),0,1)*P13:P13)</f>
        <v>1</v>
      </c>
      <c r="Q12" s="34" t="s">
        <v>37</v>
      </c>
      <c r="R12" s="35"/>
      <c r="S12" s="13"/>
      <c r="T12" s="36"/>
    </row>
    <row r="13" spans="1:20" ht="22.5">
      <c r="A13" s="5" t="s">
        <v>5</v>
      </c>
      <c r="B13" s="5" t="s">
        <v>2</v>
      </c>
      <c r="C13" s="5" t="s">
        <v>6</v>
      </c>
      <c r="D13" s="5" t="s">
        <v>7</v>
      </c>
      <c r="E13" s="5" t="s">
        <v>3</v>
      </c>
      <c r="F13" s="5" t="s">
        <v>4</v>
      </c>
      <c r="G13" s="5">
        <v>1</v>
      </c>
      <c r="H13" s="5">
        <v>2015</v>
      </c>
      <c r="I13" s="5"/>
      <c r="J13" s="5"/>
      <c r="K13" s="5"/>
      <c r="L13" s="5">
        <v>7</v>
      </c>
      <c r="M13" s="5">
        <v>5</v>
      </c>
      <c r="N13" s="5">
        <f>L13-M13</f>
        <v>2</v>
      </c>
      <c r="O13" s="25" t="s">
        <v>8</v>
      </c>
      <c r="P13" s="26">
        <v>1</v>
      </c>
      <c r="Q13" s="38" t="str">
        <f>IF(O13="排灌站","千瓦",IF(O13="机井","眼",IF(O13="渠道","千米",IF(O13="农田水利类其他","宗",IF(O13="堤坝","千米",IF(O13="","","座"))))))</f>
        <v>宗</v>
      </c>
      <c r="R13" s="25" t="s">
        <v>13</v>
      </c>
      <c r="S13" s="26">
        <v>182</v>
      </c>
      <c r="T13" s="38" t="str">
        <f>IF(R13="受益移民","人",IF(R13="","","亩"))</f>
        <v>人</v>
      </c>
    </row>
    <row r="14" spans="1:20" ht="21" customHeight="1">
      <c r="A14" s="8" t="s">
        <v>9</v>
      </c>
      <c r="B14" s="9"/>
      <c r="C14" s="9"/>
      <c r="D14" s="9"/>
      <c r="E14" s="9"/>
      <c r="F14" s="9" t="s">
        <v>34</v>
      </c>
      <c r="G14" s="10">
        <f>G15+G19+G22</f>
        <v>4</v>
      </c>
      <c r="H14" s="9"/>
      <c r="I14" s="9"/>
      <c r="J14" s="9"/>
      <c r="K14" s="10"/>
      <c r="L14" s="10">
        <f>L15+L19+L22</f>
        <v>256</v>
      </c>
      <c r="M14" s="10">
        <f>M15+M19+M22</f>
        <v>57</v>
      </c>
      <c r="N14" s="10">
        <f>N15+N19+N22</f>
        <v>199</v>
      </c>
      <c r="O14" s="42"/>
      <c r="P14" s="14"/>
      <c r="Q14" s="41"/>
      <c r="R14" s="42"/>
      <c r="S14" s="43"/>
      <c r="T14" s="41"/>
    </row>
    <row r="15" spans="1:20">
      <c r="A15" s="73" t="s">
        <v>42</v>
      </c>
      <c r="B15" s="72"/>
      <c r="C15" s="72"/>
      <c r="D15" s="72"/>
      <c r="E15" s="72"/>
      <c r="F15" s="72" t="s">
        <v>34</v>
      </c>
      <c r="G15" s="64">
        <f>SUM(G17:G18)</f>
        <v>2</v>
      </c>
      <c r="H15" s="72"/>
      <c r="I15" s="72"/>
      <c r="J15" s="72"/>
      <c r="K15" s="64"/>
      <c r="L15" s="65">
        <f t="shared" ref="L15:L16" si="1">SUM(M15:N15)</f>
        <v>140</v>
      </c>
      <c r="M15" s="64">
        <f>SUM(M17:M18)</f>
        <v>40</v>
      </c>
      <c r="N15" s="64">
        <f>SUM(N17:N18)</f>
        <v>100</v>
      </c>
      <c r="O15" s="31" t="s">
        <v>43</v>
      </c>
      <c r="P15" s="29">
        <f t="array" ref="P15">SUM(IF(ISERROR(SEARCH("建房",O17:O18)),0,1)*P17:P18)</f>
        <v>0</v>
      </c>
      <c r="Q15" s="30" t="s">
        <v>41</v>
      </c>
      <c r="R15" s="31"/>
      <c r="S15" s="32"/>
      <c r="T15" s="33"/>
    </row>
    <row r="16" spans="1:20">
      <c r="A16" s="73"/>
      <c r="B16" s="72"/>
      <c r="C16" s="72"/>
      <c r="D16" s="72"/>
      <c r="E16" s="72"/>
      <c r="F16" s="72"/>
      <c r="G16" s="64"/>
      <c r="H16" s="72"/>
      <c r="I16" s="72"/>
      <c r="J16" s="72"/>
      <c r="K16" s="64"/>
      <c r="L16" s="65">
        <f t="shared" si="1"/>
        <v>0</v>
      </c>
      <c r="M16" s="64"/>
      <c r="N16" s="64"/>
      <c r="O16" s="22" t="s">
        <v>10</v>
      </c>
      <c r="P16" s="15">
        <f t="array" ref="P16">SUM(IF(ISERROR(SEARCH("新农村建设类其他",O17:O18)),0,1)*P17:P18)</f>
        <v>2</v>
      </c>
      <c r="Q16" s="23" t="s">
        <v>37</v>
      </c>
      <c r="R16" s="22"/>
      <c r="S16" s="16"/>
      <c r="T16" s="24"/>
    </row>
    <row r="17" spans="1:20" ht="22.5">
      <c r="A17" s="4" t="s">
        <v>99</v>
      </c>
      <c r="B17" s="5" t="s">
        <v>53</v>
      </c>
      <c r="C17" s="5" t="s">
        <v>54</v>
      </c>
      <c r="D17" s="5" t="s">
        <v>69</v>
      </c>
      <c r="E17" s="5" t="s">
        <v>55</v>
      </c>
      <c r="F17" s="5" t="s">
        <v>56</v>
      </c>
      <c r="G17" s="5">
        <v>1</v>
      </c>
      <c r="H17" s="5">
        <v>2015</v>
      </c>
      <c r="I17" s="5"/>
      <c r="J17" s="5"/>
      <c r="K17" s="5"/>
      <c r="L17" s="5">
        <f>SUM(M17:N17)</f>
        <v>80</v>
      </c>
      <c r="M17" s="5">
        <v>20</v>
      </c>
      <c r="N17" s="5">
        <v>60</v>
      </c>
      <c r="O17" s="25" t="s">
        <v>10</v>
      </c>
      <c r="P17" s="26">
        <v>1</v>
      </c>
      <c r="Q17" s="38" t="s">
        <v>71</v>
      </c>
      <c r="R17" s="25" t="s">
        <v>13</v>
      </c>
      <c r="S17" s="26">
        <v>482</v>
      </c>
      <c r="T17" s="38" t="str">
        <f>IF(R17="受益移民","人",IF(R17="","",""))</f>
        <v>人</v>
      </c>
    </row>
    <row r="18" spans="1:20" ht="22.5">
      <c r="A18" s="4" t="s">
        <v>75</v>
      </c>
      <c r="B18" s="5" t="s">
        <v>53</v>
      </c>
      <c r="C18" s="5" t="s">
        <v>73</v>
      </c>
      <c r="D18" s="5" t="s">
        <v>76</v>
      </c>
      <c r="E18" s="5" t="s">
        <v>55</v>
      </c>
      <c r="F18" s="5" t="s">
        <v>56</v>
      </c>
      <c r="G18" s="5">
        <v>1</v>
      </c>
      <c r="H18" s="5">
        <v>2015</v>
      </c>
      <c r="I18" s="5"/>
      <c r="J18" s="5"/>
      <c r="K18" s="5"/>
      <c r="L18" s="5">
        <v>60</v>
      </c>
      <c r="M18" s="5">
        <v>20</v>
      </c>
      <c r="N18" s="5">
        <f t="shared" ref="N18" si="2">L18-M18</f>
        <v>40</v>
      </c>
      <c r="O18" s="25" t="s">
        <v>10</v>
      </c>
      <c r="P18" s="26">
        <v>1</v>
      </c>
      <c r="Q18" s="38" t="s">
        <v>71</v>
      </c>
      <c r="R18" s="25" t="s">
        <v>13</v>
      </c>
      <c r="S18" s="26">
        <v>229</v>
      </c>
      <c r="T18" s="38" t="str">
        <f>IF(R18="受益移民","人",IF(R18="","",""))</f>
        <v>人</v>
      </c>
    </row>
    <row r="19" spans="1:20">
      <c r="A19" s="73" t="s">
        <v>44</v>
      </c>
      <c r="B19" s="72"/>
      <c r="C19" s="72"/>
      <c r="D19" s="72"/>
      <c r="E19" s="72"/>
      <c r="F19" s="72" t="s">
        <v>34</v>
      </c>
      <c r="G19" s="64">
        <f>SUM(G21:G21)</f>
        <v>1</v>
      </c>
      <c r="H19" s="72"/>
      <c r="I19" s="72"/>
      <c r="J19" s="72"/>
      <c r="K19" s="64"/>
      <c r="L19" s="65">
        <f t="shared" ref="L19:L20" si="3">SUM(M19:N19)</f>
        <v>6</v>
      </c>
      <c r="M19" s="64">
        <f>SUM(M21:M21)</f>
        <v>5</v>
      </c>
      <c r="N19" s="64">
        <f>SUM(N21:N21)</f>
        <v>1</v>
      </c>
      <c r="O19" s="31" t="s">
        <v>45</v>
      </c>
      <c r="P19" s="29">
        <f t="array" ref="P19">SUM(IF(ISERROR(SEARCH("抽水站",O21:O21)),0,1)*P21:P21)</f>
        <v>0</v>
      </c>
      <c r="Q19" s="30" t="s">
        <v>40</v>
      </c>
      <c r="R19" s="31"/>
      <c r="S19" s="32"/>
      <c r="T19" s="33"/>
    </row>
    <row r="20" spans="1:20">
      <c r="A20" s="73"/>
      <c r="B20" s="72"/>
      <c r="C20" s="72"/>
      <c r="D20" s="72"/>
      <c r="E20" s="72"/>
      <c r="F20" s="72"/>
      <c r="G20" s="64"/>
      <c r="H20" s="72"/>
      <c r="I20" s="72"/>
      <c r="J20" s="72"/>
      <c r="K20" s="64"/>
      <c r="L20" s="65">
        <f t="shared" si="3"/>
        <v>0</v>
      </c>
      <c r="M20" s="64"/>
      <c r="N20" s="64"/>
      <c r="O20" s="22" t="s">
        <v>46</v>
      </c>
      <c r="P20" s="15">
        <f t="array" ref="P20">SUM(IF(ISERROR(SEARCH("饮水安全类其他",O21:O21)),0,1)*P21:P21)</f>
        <v>1</v>
      </c>
      <c r="Q20" s="23" t="s">
        <v>37</v>
      </c>
      <c r="R20" s="22"/>
      <c r="S20" s="16"/>
      <c r="T20" s="24"/>
    </row>
    <row r="21" spans="1:20" ht="22.5">
      <c r="A21" s="5" t="s">
        <v>77</v>
      </c>
      <c r="B21" s="5" t="s">
        <v>53</v>
      </c>
      <c r="C21" s="5" t="s">
        <v>78</v>
      </c>
      <c r="D21" s="5" t="s">
        <v>79</v>
      </c>
      <c r="E21" s="5" t="s">
        <v>55</v>
      </c>
      <c r="F21" s="5" t="s">
        <v>56</v>
      </c>
      <c r="G21" s="5">
        <v>1</v>
      </c>
      <c r="H21" s="5">
        <v>2015</v>
      </c>
      <c r="I21" s="5"/>
      <c r="J21" s="5"/>
      <c r="K21" s="5"/>
      <c r="L21" s="5">
        <v>6</v>
      </c>
      <c r="M21" s="5">
        <v>5</v>
      </c>
      <c r="N21" s="5">
        <f t="shared" ref="N21" si="4">L21-M21</f>
        <v>1</v>
      </c>
      <c r="O21" s="25" t="s">
        <v>46</v>
      </c>
      <c r="P21" s="26">
        <v>1</v>
      </c>
      <c r="Q21" s="38" t="str">
        <f t="shared" ref="Q21" si="5">IF(O21="管网","米",IF(O21="抽水站","千瓦",IF(O21="井（机井）","眼",IF(O21="饮水安全类其他","宗",IF(O21="","","立方米")))))</f>
        <v>宗</v>
      </c>
      <c r="R21" s="25" t="s">
        <v>13</v>
      </c>
      <c r="S21" s="26">
        <v>124</v>
      </c>
      <c r="T21" s="38" t="str">
        <f t="shared" ref="T21" si="6">IF(R21="受益移民","人",IF(R21="受益牲畜","头",""))</f>
        <v>人</v>
      </c>
    </row>
    <row r="22" spans="1:20">
      <c r="A22" s="73" t="s">
        <v>47</v>
      </c>
      <c r="B22" s="72"/>
      <c r="C22" s="72"/>
      <c r="D22" s="72"/>
      <c r="E22" s="72"/>
      <c r="F22" s="72" t="s">
        <v>34</v>
      </c>
      <c r="G22" s="64">
        <f>SUM(G24:G24)</f>
        <v>1</v>
      </c>
      <c r="H22" s="72"/>
      <c r="I22" s="72"/>
      <c r="J22" s="72"/>
      <c r="K22" s="64"/>
      <c r="L22" s="65">
        <f t="shared" ref="L22:L23" si="7">SUM(M22:N22)</f>
        <v>110</v>
      </c>
      <c r="M22" s="64">
        <f>SUM(M24:M24)</f>
        <v>12</v>
      </c>
      <c r="N22" s="64">
        <f>SUM(N24:N24)</f>
        <v>98</v>
      </c>
      <c r="O22" s="31" t="s">
        <v>48</v>
      </c>
      <c r="P22" s="29">
        <f t="array" ref="P22">SUM(IF(ISERROR(SEARCH("机耕道",O24:O24)),0,1)*P24:P24)</f>
        <v>0</v>
      </c>
      <c r="Q22" s="33" t="s">
        <v>49</v>
      </c>
      <c r="R22" s="31"/>
      <c r="S22" s="32"/>
      <c r="T22" s="33"/>
    </row>
    <row r="23" spans="1:20">
      <c r="A23" s="73"/>
      <c r="B23" s="72"/>
      <c r="C23" s="72"/>
      <c r="D23" s="72"/>
      <c r="E23" s="72"/>
      <c r="F23" s="72"/>
      <c r="G23" s="64"/>
      <c r="H23" s="72"/>
      <c r="I23" s="72"/>
      <c r="J23" s="72"/>
      <c r="K23" s="64"/>
      <c r="L23" s="65">
        <f t="shared" si="7"/>
        <v>0</v>
      </c>
      <c r="M23" s="64"/>
      <c r="N23" s="64"/>
      <c r="O23" s="44" t="s">
        <v>50</v>
      </c>
      <c r="P23" s="12">
        <f>P24</f>
        <v>30</v>
      </c>
      <c r="Q23" s="45" t="s">
        <v>49</v>
      </c>
      <c r="R23" s="44"/>
      <c r="S23" s="13"/>
      <c r="T23" s="45"/>
    </row>
    <row r="24" spans="1:20" ht="22.5">
      <c r="A24" s="5" t="s">
        <v>80</v>
      </c>
      <c r="B24" s="5" t="s">
        <v>53</v>
      </c>
      <c r="C24" s="5" t="s">
        <v>81</v>
      </c>
      <c r="D24" s="5" t="s">
        <v>82</v>
      </c>
      <c r="E24" s="5" t="s">
        <v>55</v>
      </c>
      <c r="F24" s="5" t="s">
        <v>56</v>
      </c>
      <c r="G24" s="5">
        <v>1</v>
      </c>
      <c r="H24" s="5">
        <v>2015</v>
      </c>
      <c r="I24" s="5"/>
      <c r="J24" s="5"/>
      <c r="K24" s="5"/>
      <c r="L24" s="5">
        <v>110</v>
      </c>
      <c r="M24" s="5">
        <v>12</v>
      </c>
      <c r="N24" s="5">
        <f t="shared" ref="N24" si="8">L24-M24</f>
        <v>98</v>
      </c>
      <c r="O24" s="25" t="s">
        <v>50</v>
      </c>
      <c r="P24" s="26">
        <v>30</v>
      </c>
      <c r="Q24" s="38" t="str">
        <f>IF(O24="机耕道","公里",IF(O24="桥涵","座",IF(O24="公路","公里",IF(O24="船","艘",IF(O24="道路交通类其他","宗",IF(O24="","","座"))))))</f>
        <v>公里</v>
      </c>
      <c r="R24" s="25" t="s">
        <v>13</v>
      </c>
      <c r="S24" s="26">
        <v>122</v>
      </c>
      <c r="T24" s="38" t="str">
        <f>IF(R24="受益移民","人",IF(R24="","","个"))</f>
        <v>人</v>
      </c>
    </row>
    <row r="25" spans="1:20" ht="21" customHeight="1">
      <c r="A25" s="8" t="s">
        <v>11</v>
      </c>
      <c r="B25" s="9"/>
      <c r="C25" s="9"/>
      <c r="D25" s="9"/>
      <c r="E25" s="9"/>
      <c r="F25" s="9" t="s">
        <v>34</v>
      </c>
      <c r="G25" s="10">
        <f>G26</f>
        <v>2</v>
      </c>
      <c r="H25" s="9"/>
      <c r="I25" s="9"/>
      <c r="J25" s="9"/>
      <c r="K25" s="9"/>
      <c r="L25" s="10">
        <f>L26</f>
        <v>120</v>
      </c>
      <c r="M25" s="10">
        <f>M26</f>
        <v>30</v>
      </c>
      <c r="N25" s="10">
        <f>N26</f>
        <v>90</v>
      </c>
      <c r="O25" s="66"/>
      <c r="P25" s="67"/>
      <c r="Q25" s="68"/>
      <c r="R25" s="74"/>
      <c r="S25" s="75"/>
      <c r="T25" s="76"/>
    </row>
    <row r="26" spans="1:20">
      <c r="A26" s="73" t="s">
        <v>51</v>
      </c>
      <c r="B26" s="72"/>
      <c r="C26" s="72"/>
      <c r="D26" s="72"/>
      <c r="E26" s="72"/>
      <c r="F26" s="72" t="s">
        <v>34</v>
      </c>
      <c r="G26" s="64">
        <f>SUM(G28:G29)</f>
        <v>2</v>
      </c>
      <c r="H26" s="72"/>
      <c r="I26" s="72"/>
      <c r="J26" s="72"/>
      <c r="K26" s="64"/>
      <c r="L26" s="65">
        <f t="shared" ref="L26:L27" si="9">SUM(M26:N26)</f>
        <v>120</v>
      </c>
      <c r="M26" s="64">
        <f>SUM(M28:M29)</f>
        <v>30</v>
      </c>
      <c r="N26" s="64">
        <f>SUM(N28:N29)</f>
        <v>90</v>
      </c>
      <c r="O26" s="31" t="s">
        <v>52</v>
      </c>
      <c r="P26" s="29">
        <f t="array" ref="P26">SUM(IF(ISERROR(SEARCH("新建学校",O28:O29)),0,1)*P28:P29)</f>
        <v>0</v>
      </c>
      <c r="Q26" s="33" t="s">
        <v>41</v>
      </c>
      <c r="R26" s="31"/>
      <c r="S26" s="32"/>
      <c r="T26" s="33"/>
    </row>
    <row r="27" spans="1:20">
      <c r="A27" s="73"/>
      <c r="B27" s="72"/>
      <c r="C27" s="72"/>
      <c r="D27" s="72"/>
      <c r="E27" s="72"/>
      <c r="F27" s="72"/>
      <c r="G27" s="64"/>
      <c r="H27" s="72"/>
      <c r="I27" s="72"/>
      <c r="J27" s="72"/>
      <c r="K27" s="64"/>
      <c r="L27" s="65">
        <f t="shared" si="9"/>
        <v>0</v>
      </c>
      <c r="M27" s="64"/>
      <c r="N27" s="64"/>
      <c r="O27" s="62" t="s">
        <v>12</v>
      </c>
      <c r="P27" s="15">
        <f t="array" ref="P27">SUM(IF(ISERROR(SEARCH("文化室",O28:O29)),0,1)*P28:P29)</f>
        <v>600</v>
      </c>
      <c r="Q27" s="63" t="s">
        <v>41</v>
      </c>
      <c r="R27" s="62"/>
      <c r="S27" s="16"/>
      <c r="T27" s="63"/>
    </row>
    <row r="28" spans="1:20" ht="22.5">
      <c r="A28" s="4" t="s">
        <v>100</v>
      </c>
      <c r="B28" s="5" t="s">
        <v>53</v>
      </c>
      <c r="C28" s="5" t="s">
        <v>54</v>
      </c>
      <c r="D28" s="5" t="s">
        <v>69</v>
      </c>
      <c r="E28" s="5" t="s">
        <v>55</v>
      </c>
      <c r="F28" s="5" t="s">
        <v>56</v>
      </c>
      <c r="G28" s="5">
        <v>1</v>
      </c>
      <c r="H28" s="5">
        <v>2015</v>
      </c>
      <c r="I28" s="5"/>
      <c r="J28" s="5"/>
      <c r="K28" s="5"/>
      <c r="L28" s="5">
        <v>80</v>
      </c>
      <c r="M28" s="5">
        <v>20</v>
      </c>
      <c r="N28" s="5">
        <f t="shared" ref="N28:N29" si="10">L28-M28</f>
        <v>60</v>
      </c>
      <c r="O28" s="25" t="s">
        <v>12</v>
      </c>
      <c r="P28" s="26">
        <v>300</v>
      </c>
      <c r="Q28" s="38" t="str">
        <f>IF(O28="教育设备","套",IF(O28="文娱设备","套",IF(O28="文化教育类其他","宗",IF(O28="新农村建设类其他","宗",IF(O28="","","平方米")))))</f>
        <v>平方米</v>
      </c>
      <c r="R28" s="25" t="s">
        <v>13</v>
      </c>
      <c r="S28" s="26">
        <v>561</v>
      </c>
      <c r="T28" s="38" t="str">
        <f>IF(R28="受益移民","人",IF(R28="","",""))</f>
        <v>人</v>
      </c>
    </row>
    <row r="29" spans="1:20" ht="22.5">
      <c r="A29" s="4" t="s">
        <v>72</v>
      </c>
      <c r="B29" s="5" t="s">
        <v>53</v>
      </c>
      <c r="C29" s="5" t="s">
        <v>73</v>
      </c>
      <c r="D29" s="5" t="s">
        <v>74</v>
      </c>
      <c r="E29" s="5" t="s">
        <v>55</v>
      </c>
      <c r="F29" s="5" t="s">
        <v>56</v>
      </c>
      <c r="G29" s="5">
        <v>1</v>
      </c>
      <c r="H29" s="5">
        <v>2015</v>
      </c>
      <c r="I29" s="5"/>
      <c r="J29" s="5"/>
      <c r="K29" s="5"/>
      <c r="L29" s="5">
        <v>40</v>
      </c>
      <c r="M29" s="5">
        <v>10</v>
      </c>
      <c r="N29" s="5">
        <f t="shared" si="10"/>
        <v>30</v>
      </c>
      <c r="O29" s="25" t="s">
        <v>12</v>
      </c>
      <c r="P29" s="26">
        <v>300</v>
      </c>
      <c r="Q29" s="38" t="str">
        <f t="shared" ref="Q29" si="11">IF(O29="教育设备","套",IF(O29="文娱设备","套",IF(O29="文化教育类其他","宗",IF(O29="新农村建设类其他","宗",IF(O29="","","平方米")))))</f>
        <v>平方米</v>
      </c>
      <c r="R29" s="25" t="s">
        <v>13</v>
      </c>
      <c r="S29" s="26">
        <v>124</v>
      </c>
      <c r="T29" s="38" t="str">
        <f t="shared" ref="T29" si="12">IF(R29="受益移民","人",IF(R29="","",""))</f>
        <v>人</v>
      </c>
    </row>
    <row r="30" spans="1:20" ht="21" customHeight="1">
      <c r="A30" s="8" t="s">
        <v>57</v>
      </c>
      <c r="B30" s="9"/>
      <c r="C30" s="9"/>
      <c r="D30" s="9"/>
      <c r="E30" s="9"/>
      <c r="F30" s="9" t="s">
        <v>34</v>
      </c>
      <c r="G30" s="10">
        <f>G31</f>
        <v>1</v>
      </c>
      <c r="H30" s="9"/>
      <c r="I30" s="9"/>
      <c r="J30" s="9"/>
      <c r="K30" s="10"/>
      <c r="L30" s="10">
        <f>L31</f>
        <v>5</v>
      </c>
      <c r="M30" s="10">
        <f>M31</f>
        <v>5</v>
      </c>
      <c r="N30" s="10">
        <f>N31</f>
        <v>0</v>
      </c>
      <c r="O30" s="66"/>
      <c r="P30" s="67"/>
      <c r="Q30" s="68"/>
      <c r="R30" s="69"/>
      <c r="S30" s="70"/>
      <c r="T30" s="71"/>
    </row>
    <row r="31" spans="1:20">
      <c r="A31" s="73" t="s">
        <v>58</v>
      </c>
      <c r="B31" s="72"/>
      <c r="C31" s="72"/>
      <c r="D31" s="72"/>
      <c r="E31" s="72"/>
      <c r="F31" s="72" t="s">
        <v>34</v>
      </c>
      <c r="G31" s="64">
        <f>SUM(G33:G33)</f>
        <v>1</v>
      </c>
      <c r="H31" s="72"/>
      <c r="I31" s="72"/>
      <c r="J31" s="72"/>
      <c r="K31" s="64"/>
      <c r="L31" s="65">
        <f t="shared" ref="L31:L32" si="13">SUM(M31:N31)</f>
        <v>5</v>
      </c>
      <c r="M31" s="64">
        <f>SUM(M33:M33)</f>
        <v>5</v>
      </c>
      <c r="N31" s="64">
        <f>SUM(N33:N33)</f>
        <v>0</v>
      </c>
      <c r="O31" s="31" t="s">
        <v>59</v>
      </c>
      <c r="P31" s="29">
        <f t="array" ref="P31">SUM(IF(ISERROR(SEARCH("种养业培训",O33:O33)),0,1)*P33:P33)</f>
        <v>0</v>
      </c>
      <c r="Q31" s="33" t="s">
        <v>60</v>
      </c>
      <c r="R31" s="31"/>
      <c r="S31" s="32"/>
      <c r="T31" s="33"/>
    </row>
    <row r="32" spans="1:20">
      <c r="A32" s="73"/>
      <c r="B32" s="72"/>
      <c r="C32" s="72"/>
      <c r="D32" s="72"/>
      <c r="E32" s="72"/>
      <c r="F32" s="72"/>
      <c r="G32" s="64"/>
      <c r="H32" s="72"/>
      <c r="I32" s="72"/>
      <c r="J32" s="72"/>
      <c r="K32" s="64"/>
      <c r="L32" s="65">
        <f t="shared" si="13"/>
        <v>0</v>
      </c>
      <c r="M32" s="64"/>
      <c r="N32" s="64"/>
      <c r="O32" s="22" t="s">
        <v>62</v>
      </c>
      <c r="P32" s="15">
        <f t="array" ref="P32">SUM(IF(ISERROR(SEARCH("劳动技能类其他培训",O33:O33)),0,1)*P33:P33)</f>
        <v>100</v>
      </c>
      <c r="Q32" s="24" t="s">
        <v>60</v>
      </c>
      <c r="R32" s="22"/>
      <c r="S32" s="37"/>
      <c r="T32" s="45"/>
    </row>
    <row r="33" spans="1:20" ht="22.5">
      <c r="A33" s="5" t="s">
        <v>84</v>
      </c>
      <c r="B33" s="5" t="s">
        <v>53</v>
      </c>
      <c r="C33" s="5" t="s">
        <v>85</v>
      </c>
      <c r="D33" s="5" t="s">
        <v>86</v>
      </c>
      <c r="E33" s="5" t="s">
        <v>55</v>
      </c>
      <c r="F33" s="5" t="s">
        <v>56</v>
      </c>
      <c r="G33" s="5">
        <v>1</v>
      </c>
      <c r="H33" s="5">
        <v>2015</v>
      </c>
      <c r="I33" s="5"/>
      <c r="J33" s="5"/>
      <c r="K33" s="5"/>
      <c r="L33" s="5">
        <v>5</v>
      </c>
      <c r="M33" s="5">
        <v>5</v>
      </c>
      <c r="N33" s="5" t="s">
        <v>70</v>
      </c>
      <c r="O33" s="25" t="s">
        <v>62</v>
      </c>
      <c r="P33" s="26">
        <v>100</v>
      </c>
      <c r="Q33" s="38" t="str">
        <f t="shared" ref="Q33" si="14">IF(O33="","","人.次")</f>
        <v>人.次</v>
      </c>
      <c r="R33" s="25" t="s">
        <v>61</v>
      </c>
      <c r="S33" s="26">
        <v>100</v>
      </c>
      <c r="T33" s="38" t="str">
        <f t="shared" ref="T33" si="15">IF(R33="","","人")</f>
        <v>人</v>
      </c>
    </row>
    <row r="34" spans="1:20" ht="21" customHeight="1">
      <c r="A34" s="8" t="s">
        <v>63</v>
      </c>
      <c r="B34" s="9"/>
      <c r="C34" s="9"/>
      <c r="D34" s="9"/>
      <c r="E34" s="9"/>
      <c r="F34" s="9" t="s">
        <v>34</v>
      </c>
      <c r="G34" s="10">
        <f>G35</f>
        <v>1</v>
      </c>
      <c r="H34" s="9"/>
      <c r="I34" s="9"/>
      <c r="J34" s="9"/>
      <c r="K34" s="10"/>
      <c r="L34" s="10">
        <f>L35</f>
        <v>20</v>
      </c>
      <c r="M34" s="10">
        <f>M35</f>
        <v>10</v>
      </c>
      <c r="N34" s="10">
        <f>N35+N38</f>
        <v>10</v>
      </c>
      <c r="O34" s="19"/>
      <c r="P34" s="20"/>
      <c r="Q34" s="47" t="str">
        <f t="shared" ref="Q34" si="16">IF(O34="","","人.次")</f>
        <v/>
      </c>
      <c r="R34" s="19"/>
      <c r="S34" s="20"/>
      <c r="T34" s="47" t="str">
        <f t="shared" ref="T34" si="17">IF(R34="培训移民","人",IF(R34="受益牲畜","头",""))</f>
        <v/>
      </c>
    </row>
    <row r="35" spans="1:20">
      <c r="A35" s="73" t="s">
        <v>64</v>
      </c>
      <c r="B35" s="72"/>
      <c r="C35" s="72"/>
      <c r="D35" s="72"/>
      <c r="E35" s="72"/>
      <c r="F35" s="72" t="s">
        <v>34</v>
      </c>
      <c r="G35" s="72">
        <f>SUM(G37:G37)</f>
        <v>1</v>
      </c>
      <c r="H35" s="72"/>
      <c r="I35" s="72"/>
      <c r="J35" s="72"/>
      <c r="K35" s="72"/>
      <c r="L35" s="72">
        <f>SUM(M35:N35)</f>
        <v>20</v>
      </c>
      <c r="M35" s="72">
        <f>SUM(M37:M37)</f>
        <v>10</v>
      </c>
      <c r="N35" s="72">
        <f>SUM(N37:N37)</f>
        <v>10</v>
      </c>
      <c r="O35" s="44" t="s">
        <v>65</v>
      </c>
      <c r="P35" s="12">
        <f t="array" ref="P35">SUM(IF(ISERROR(SEARCH("粮食作物",O37:O37)),0,1)*P37:P37)</f>
        <v>0</v>
      </c>
      <c r="Q35" s="34" t="s">
        <v>36</v>
      </c>
      <c r="R35" s="31"/>
      <c r="S35" s="32"/>
      <c r="T35" s="33"/>
    </row>
    <row r="36" spans="1:20">
      <c r="A36" s="73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>
        <f>SUM(M36:N36)</f>
        <v>0</v>
      </c>
      <c r="M36" s="72"/>
      <c r="N36" s="72"/>
      <c r="O36" s="44" t="s">
        <v>66</v>
      </c>
      <c r="P36" s="12">
        <f t="array" ref="P36">SUM(IF(ISERROR(SEARCH("种植业类其他",O37:O37)),0,1)*P37:P37)</f>
        <v>1</v>
      </c>
      <c r="Q36" s="34" t="s">
        <v>37</v>
      </c>
      <c r="R36" s="44"/>
      <c r="S36" s="13"/>
      <c r="T36" s="45"/>
    </row>
    <row r="37" spans="1:20" ht="22.5">
      <c r="A37" s="5" t="s">
        <v>97</v>
      </c>
      <c r="B37" s="5" t="s">
        <v>53</v>
      </c>
      <c r="C37" s="5" t="s">
        <v>81</v>
      </c>
      <c r="D37" s="5" t="s">
        <v>83</v>
      </c>
      <c r="E37" s="5" t="s">
        <v>55</v>
      </c>
      <c r="F37" s="5" t="s">
        <v>56</v>
      </c>
      <c r="G37" s="5">
        <v>1</v>
      </c>
      <c r="H37" s="5">
        <v>2015</v>
      </c>
      <c r="I37" s="5"/>
      <c r="J37" s="5"/>
      <c r="K37" s="5"/>
      <c r="L37" s="5">
        <v>20</v>
      </c>
      <c r="M37" s="5">
        <v>10</v>
      </c>
      <c r="N37" s="5">
        <f t="shared" ref="N37" si="18">L37-M37</f>
        <v>10</v>
      </c>
      <c r="O37" s="25" t="s">
        <v>66</v>
      </c>
      <c r="P37" s="26">
        <v>1</v>
      </c>
      <c r="Q37" s="38" t="str">
        <f t="shared" ref="Q37" si="19">IF(O37="种植场所","平方米",IF(O37="种植业类其他","宗",IF(O37="文化教育类其他","宗",IF(O37="新农村建设类其他","宗",IF(O37="","","亩")))))</f>
        <v>宗</v>
      </c>
      <c r="R37" s="25" t="s">
        <v>13</v>
      </c>
      <c r="S37" s="26">
        <v>186</v>
      </c>
      <c r="T37" s="38" t="str">
        <f t="shared" ref="T37" si="20">IF(R37="受益移民","人",IF(R37="","","元"))</f>
        <v>人</v>
      </c>
    </row>
    <row r="38" spans="1:20" ht="21" customHeight="1">
      <c r="A38" s="8" t="s">
        <v>67</v>
      </c>
      <c r="B38" s="9"/>
      <c r="C38" s="9"/>
      <c r="D38" s="9"/>
      <c r="E38" s="9"/>
      <c r="F38" s="9" t="s">
        <v>34</v>
      </c>
      <c r="G38" s="10">
        <f>SUM(G39:G39)</f>
        <v>1</v>
      </c>
      <c r="H38" s="9"/>
      <c r="I38" s="9"/>
      <c r="J38" s="9"/>
      <c r="K38" s="10"/>
      <c r="L38" s="11">
        <f t="shared" ref="L38" si="21">SUM(M38:N38)</f>
        <v>10.48</v>
      </c>
      <c r="M38" s="10">
        <f>SUM(M39:M39)</f>
        <v>10.48</v>
      </c>
      <c r="N38" s="10">
        <f>SUM(N39:N39)</f>
        <v>0</v>
      </c>
      <c r="O38" s="19" t="s">
        <v>68</v>
      </c>
      <c r="P38" s="46">
        <f t="array" ref="P38">SUM(IF(ISERROR(SEARCH("监测评估费",O39:O56)),0,1)*P39:P56)</f>
        <v>0</v>
      </c>
      <c r="Q38" s="21" t="s">
        <v>37</v>
      </c>
      <c r="R38" s="19"/>
      <c r="S38" s="48"/>
      <c r="T38" s="21"/>
    </row>
    <row r="39" spans="1:20" ht="22.5">
      <c r="A39" s="5" t="s">
        <v>87</v>
      </c>
      <c r="B39" s="5" t="s">
        <v>53</v>
      </c>
      <c r="C39" s="5" t="s">
        <v>85</v>
      </c>
      <c r="D39" s="5" t="s">
        <v>86</v>
      </c>
      <c r="E39" s="5" t="s">
        <v>55</v>
      </c>
      <c r="F39" s="5" t="s">
        <v>56</v>
      </c>
      <c r="G39" s="5">
        <v>1</v>
      </c>
      <c r="H39" s="5">
        <v>2015</v>
      </c>
      <c r="I39" s="5"/>
      <c r="J39" s="5"/>
      <c r="K39" s="5"/>
      <c r="L39" s="5">
        <f>SUM(M39:N39)</f>
        <v>10.48</v>
      </c>
      <c r="M39" s="5">
        <v>10.48</v>
      </c>
      <c r="N39" s="5" t="s">
        <v>70</v>
      </c>
      <c r="O39" s="25"/>
      <c r="P39" s="26"/>
      <c r="Q39" s="38" t="str">
        <f t="shared" ref="Q39" si="22">IF(O39="","","宗")</f>
        <v/>
      </c>
      <c r="R39" s="25"/>
      <c r="S39" s="26"/>
      <c r="T39" s="38"/>
    </row>
  </sheetData>
  <protectedRanges>
    <protectedRange sqref="O11:Q12 S32 S11" name="区域2_40_40_40"/>
  </protectedRanges>
  <mergeCells count="122">
    <mergeCell ref="O10:Q10"/>
    <mergeCell ref="R10:T10"/>
    <mergeCell ref="K3:K4"/>
    <mergeCell ref="L3:N3"/>
    <mergeCell ref="O3:Q4"/>
    <mergeCell ref="R3:T4"/>
    <mergeCell ref="O5:Q5"/>
    <mergeCell ref="R5:T5"/>
    <mergeCell ref="A1:T1"/>
    <mergeCell ref="R2:T2"/>
    <mergeCell ref="A3:A4"/>
    <mergeCell ref="B3:B4"/>
    <mergeCell ref="C3:D3"/>
    <mergeCell ref="E3:E4"/>
    <mergeCell ref="F3:G3"/>
    <mergeCell ref="H3:H4"/>
    <mergeCell ref="I3:I4"/>
    <mergeCell ref="J3:J4"/>
    <mergeCell ref="O9:Q9"/>
    <mergeCell ref="R9:T9"/>
    <mergeCell ref="J11:J12"/>
    <mergeCell ref="K11:K12"/>
    <mergeCell ref="L11:L12"/>
    <mergeCell ref="M11:M12"/>
    <mergeCell ref="N11:N12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N15:N16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H15:H16"/>
    <mergeCell ref="I15:I16"/>
    <mergeCell ref="J15:J16"/>
    <mergeCell ref="K15:K16"/>
    <mergeCell ref="L15:L16"/>
    <mergeCell ref="M15:M16"/>
    <mergeCell ref="A15:A16"/>
    <mergeCell ref="B15:B16"/>
    <mergeCell ref="C15:C16"/>
    <mergeCell ref="D15:D16"/>
    <mergeCell ref="E15:E16"/>
    <mergeCell ref="F15:F16"/>
    <mergeCell ref="G15:G16"/>
    <mergeCell ref="J19:J20"/>
    <mergeCell ref="A26:A27"/>
    <mergeCell ref="B26:B27"/>
    <mergeCell ref="C26:C27"/>
    <mergeCell ref="D26:D27"/>
    <mergeCell ref="E26:E27"/>
    <mergeCell ref="F26:F27"/>
    <mergeCell ref="O25:Q25"/>
    <mergeCell ref="R25:T25"/>
    <mergeCell ref="M22:M23"/>
    <mergeCell ref="N22:N23"/>
    <mergeCell ref="G22:G23"/>
    <mergeCell ref="H22:H23"/>
    <mergeCell ref="I22:I23"/>
    <mergeCell ref="J22:J23"/>
    <mergeCell ref="K22:K23"/>
    <mergeCell ref="L22:L23"/>
    <mergeCell ref="A22:A23"/>
    <mergeCell ref="B22:B23"/>
    <mergeCell ref="C22:C23"/>
    <mergeCell ref="D22:D23"/>
    <mergeCell ref="E22:E23"/>
    <mergeCell ref="F22:F23"/>
    <mergeCell ref="A35:A36"/>
    <mergeCell ref="B35:B36"/>
    <mergeCell ref="C35:C36"/>
    <mergeCell ref="D35:D36"/>
    <mergeCell ref="E35:E36"/>
    <mergeCell ref="F35:F36"/>
    <mergeCell ref="I31:I32"/>
    <mergeCell ref="J31:J32"/>
    <mergeCell ref="K31:K32"/>
    <mergeCell ref="A31:A32"/>
    <mergeCell ref="B31:B32"/>
    <mergeCell ref="C31:C32"/>
    <mergeCell ref="D31:D32"/>
    <mergeCell ref="E31:E32"/>
    <mergeCell ref="F31:F32"/>
    <mergeCell ref="G31:G32"/>
    <mergeCell ref="H31:H32"/>
    <mergeCell ref="M35:M36"/>
    <mergeCell ref="N35:N36"/>
    <mergeCell ref="G35:G36"/>
    <mergeCell ref="H35:H36"/>
    <mergeCell ref="I35:I36"/>
    <mergeCell ref="J35:J36"/>
    <mergeCell ref="K35:K36"/>
    <mergeCell ref="L35:L36"/>
    <mergeCell ref="L31:L32"/>
    <mergeCell ref="M31:M32"/>
    <mergeCell ref="N31:N32"/>
    <mergeCell ref="K19:K20"/>
    <mergeCell ref="L19:L20"/>
    <mergeCell ref="M19:M20"/>
    <mergeCell ref="N19:N20"/>
    <mergeCell ref="O30:Q30"/>
    <mergeCell ref="R30:T30"/>
    <mergeCell ref="M26:M27"/>
    <mergeCell ref="N26:N27"/>
    <mergeCell ref="G26:G27"/>
    <mergeCell ref="H26:H27"/>
    <mergeCell ref="I26:I27"/>
    <mergeCell ref="J26:J27"/>
    <mergeCell ref="K26:K27"/>
    <mergeCell ref="L26:L27"/>
  </mergeCells>
  <phoneticPr fontId="58" type="noConversion"/>
  <dataValidations count="25"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28:S29 S11:S12 S15:S24 S33:S39">
      <formula1>IF(L11&gt;=0,S11&gt;0,0)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31 S26:S27">
      <formula1>IF(L26&gt;0,S26&gt;0,0)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7:G18 G21 G24 G28:G29 G33 G37 G39">
      <formula1>IF(L17&gt;=0,G17&gt;0,0)</formula1>
    </dataValidation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13">
      <formula1>IF(L13&gt;=0,G13&gt;0,0)</formula1>
    </dataValidation>
    <dataValidation type="custom" allowBlank="1" showInputMessage="1" showErrorMessage="1" errorTitle="有投资无效益" error="“本年计划投资”值大于零时，“本年新增生产能力和效益”值也应大于零。" promptTitle="效益量" prompt="本年计划投资额大于零，新增生产能力和效益也应大于零" sqref="S13">
      <formula1>IF(L13&gt;=0,S13&gt;0,0)</formula1>
    </dataValidation>
    <dataValidation type="list" allowBlank="1" showInputMessage="1" showErrorMessage="1" sqref="E39 E28:E29 E24 E17:E18 E21 E33 E37">
      <formula1>#REF!</formula1>
    </dataValidation>
    <dataValidation type="list" allowBlank="1" showInputMessage="1" showErrorMessage="1" sqref="O39">
      <formula1>$O$38</formula1>
    </dataValidation>
    <dataValidation type="list" allowBlank="1" showInputMessage="1" showErrorMessage="1" sqref="R37">
      <formula1>#REF!</formula1>
    </dataValidation>
    <dataValidation type="list" allowBlank="1" showInputMessage="1" showErrorMessage="1" sqref="O37">
      <formula1>$O$35:$O$36</formula1>
    </dataValidation>
    <dataValidation type="list" allowBlank="1" showInputMessage="1" showErrorMessage="1" sqref="R33">
      <formula1>$R$32:$R$32</formula1>
    </dataValidation>
    <dataValidation type="list" allowBlank="1" showInputMessage="1" showErrorMessage="1" sqref="R34">
      <formula1>#REF!</formula1>
    </dataValidation>
    <dataValidation type="list" allowBlank="1" showInputMessage="1" showErrorMessage="1" sqref="O33">
      <formula1>$O$31:$O$32</formula1>
    </dataValidation>
    <dataValidation type="list" allowBlank="1" showInputMessage="1" showErrorMessage="1" sqref="R28:R29 R17:R18">
      <formula1>#REF!</formula1>
    </dataValidation>
    <dataValidation type="list" allowBlank="1" showInputMessage="1" showErrorMessage="1" sqref="O28:O29">
      <formula1>$O$26:$O$27</formula1>
    </dataValidation>
    <dataValidation type="list" allowBlank="1" showInputMessage="1" showErrorMessage="1" sqref="R24">
      <formula1>#REF!</formula1>
    </dataValidation>
    <dataValidation type="list" allowBlank="1" showInputMessage="1" showErrorMessage="1" sqref="O24">
      <formula1>$O$22:$O$23</formula1>
    </dataValidation>
    <dataValidation type="list" allowBlank="1" showInputMessage="1" showErrorMessage="1" sqref="R21">
      <formula1>#REF!</formula1>
    </dataValidation>
    <dataValidation type="list" allowBlank="1" showInputMessage="1" showErrorMessage="1" sqref="O21">
      <formula1>$O$19:$O$20</formula1>
    </dataValidation>
    <dataValidation type="list" allowBlank="1" showInputMessage="1" showErrorMessage="1" sqref="O17:O18">
      <formula1>$O$15:$O$16</formula1>
    </dataValidation>
    <dataValidation type="list" allowBlank="1" showInputMessage="1" showErrorMessage="1" sqref="R13">
      <formula1>#REF!</formula1>
    </dataValidation>
    <dataValidation type="list" allowBlank="1" showInputMessage="1" showErrorMessage="1" sqref="O13">
      <formula1>#REF!</formula1>
    </dataValidation>
    <dataValidation type="list" allowBlank="1" showInputMessage="1" showErrorMessage="1" sqref="E13">
      <formula1>#REF!</formula1>
    </dataValidation>
    <dataValidation showInputMessage="1" showErrorMessage="1" errorTitle="有投资无项目" error="“本年计划投资”值大于零时，“本年项目数量”值也应大于零。" promptTitle="效益量" prompt="本年计划投资额大于零，建设项目数也应大于零" sqref="G11:G12"/>
    <dataValidation type="list" allowBlank="1" showInputMessage="1" showErrorMessage="1" sqref="R8">
      <formula1>$R$17</formula1>
    </dataValidation>
    <dataValidation type="list" allowBlank="1" showInputMessage="1" showErrorMessage="1" sqref="O8">
      <formula1>$O$17</formula1>
    </dataValidation>
  </dataValidations>
  <printOptions horizontalCentered="1" verticalCentered="1"/>
  <pageMargins left="0.31496062992125984" right="0.19685039370078741" top="0.55118110236220474" bottom="0.51181102362204722" header="0.31496062992125984" footer="0.31496062992125984"/>
  <pageSetup paperSize="9" orientation="landscape" horizontalDpi="0" verticalDpi="0" r:id="rId1"/>
  <headerFooter>
    <oddFooter>第 &amp;P 页，共 &amp;N 页</oddFooter>
  </headerFooter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2015-07-12T04:04:20Z</cp:lastPrinted>
  <dcterms:created xsi:type="dcterms:W3CDTF">2015-03-07T03:30:03Z</dcterms:created>
  <dcterms:modified xsi:type="dcterms:W3CDTF">2015-07-12T04:04:24Z</dcterms:modified>
</cp:coreProperties>
</file>